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 Interadministrativo vivienda 2021\Proceso fiducia dispersas 2021\Proceso obra\"/>
    </mc:Choice>
  </mc:AlternateContent>
  <bookViews>
    <workbookView xWindow="0" yWindow="0" windowWidth="20490" windowHeight="7650"/>
  </bookViews>
  <sheets>
    <sheet name="FLOR ALBA MONTAÑA" sheetId="18" r:id="rId1"/>
    <sheet name="OLGA VEGA-CARLOS PIRAGAUTA" sheetId="25" r:id="rId2"/>
    <sheet name="NANCY ALFONSO" sheetId="26" r:id="rId3"/>
    <sheet name="ANA ISABEL PARRA" sheetId="22" r:id="rId4"/>
    <sheet name="PRESUPUESTO (5)" sheetId="23" state="hidden" r:id="rId5"/>
    <sheet name="PEDRO PABLO ASCENCIO" sheetId="24" r:id="rId6"/>
    <sheet name="PRESUPUESTO GENERAL" sheetId="27" r:id="rId7"/>
    <sheet name="PRESUPUESTO (3)" sheetId="19" state="hidden" r:id="rId8"/>
    <sheet name="HIERRO CERRAMIENTO" sheetId="2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X" localSheetId="3">[1]!ERR</definedName>
    <definedName name="\X" localSheetId="0">[1]!ERR</definedName>
    <definedName name="\X" localSheetId="8">[1]!ERR</definedName>
    <definedName name="\X" localSheetId="2">[1]!ERR</definedName>
    <definedName name="\X" localSheetId="1">[1]!ERR</definedName>
    <definedName name="\X" localSheetId="5">[1]!ERR</definedName>
    <definedName name="\X" localSheetId="7">[1]!ERR</definedName>
    <definedName name="\X" localSheetId="4">[1]!ERR</definedName>
    <definedName name="\X" localSheetId="6">[1]!ERR</definedName>
    <definedName name="\X">[1]!ERR</definedName>
    <definedName name="\Z" localSheetId="3">[1]!ERR</definedName>
    <definedName name="\Z" localSheetId="0">[1]!ERR</definedName>
    <definedName name="\Z" localSheetId="8">[1]!ERR</definedName>
    <definedName name="\Z" localSheetId="2">[1]!ERR</definedName>
    <definedName name="\Z" localSheetId="1">[1]!ERR</definedName>
    <definedName name="\Z" localSheetId="5">[1]!ERR</definedName>
    <definedName name="\Z" localSheetId="7">[1]!ERR</definedName>
    <definedName name="\Z" localSheetId="4">[1]!ERR</definedName>
    <definedName name="\Z" localSheetId="6">[1]!ERR</definedName>
    <definedName name="\Z">[1]!ERR</definedName>
    <definedName name="__FS01" localSheetId="3">[1]!ERR</definedName>
    <definedName name="__FS01" localSheetId="0">[1]!ERR</definedName>
    <definedName name="__FS01" localSheetId="8">[1]!ERR</definedName>
    <definedName name="__FS01" localSheetId="2">[1]!ERR</definedName>
    <definedName name="__FS01" localSheetId="1">[1]!ERR</definedName>
    <definedName name="__FS01" localSheetId="5">[1]!ERR</definedName>
    <definedName name="__FS01" localSheetId="7">[1]!ERR</definedName>
    <definedName name="__FS01" localSheetId="4">[1]!ERR</definedName>
    <definedName name="__FS01" localSheetId="6">[1]!ERR</definedName>
    <definedName name="__FS01">[1]!ERR</definedName>
    <definedName name="__QQQ333" localSheetId="3">#REF!</definedName>
    <definedName name="__QQQ333" localSheetId="8">#REF!</definedName>
    <definedName name="__QQQ333" localSheetId="2">#REF!</definedName>
    <definedName name="__QQQ333" localSheetId="1">#REF!</definedName>
    <definedName name="__QQQ333" localSheetId="5">#REF!</definedName>
    <definedName name="__QQQ333" localSheetId="4">#REF!</definedName>
    <definedName name="__QQQ333" localSheetId="6">#REF!</definedName>
    <definedName name="__QQQ333">#REF!</definedName>
    <definedName name="__UNI7" localSheetId="3">[1]!ERR</definedName>
    <definedName name="__UNI7" localSheetId="8">[1]!ERR</definedName>
    <definedName name="__UNI7" localSheetId="2">[1]!ERR</definedName>
    <definedName name="__UNI7" localSheetId="1">[1]!ERR</definedName>
    <definedName name="__UNI7" localSheetId="5">[1]!ERR</definedName>
    <definedName name="__UNI7" localSheetId="4">[1]!ERR</definedName>
    <definedName name="__UNI7" localSheetId="6">[1]!ERR</definedName>
    <definedName name="__UNI7">[1]!ERR</definedName>
    <definedName name="_FS01" localSheetId="3">[1]!ERR</definedName>
    <definedName name="_FS01" localSheetId="0">[1]!ERR</definedName>
    <definedName name="_FS01" localSheetId="8">[1]!ERR</definedName>
    <definedName name="_FS01" localSheetId="2">[1]!ERR</definedName>
    <definedName name="_FS01" localSheetId="1">[1]!ERR</definedName>
    <definedName name="_FS01" localSheetId="5">[1]!ERR</definedName>
    <definedName name="_FS01" localSheetId="7">[1]!ERR</definedName>
    <definedName name="_FS01" localSheetId="4">[1]!ERR</definedName>
    <definedName name="_FS01" localSheetId="6">[1]!ERR</definedName>
    <definedName name="_FS01">[1]!ERR</definedName>
    <definedName name="A" localSheetId="3">#REF!</definedName>
    <definedName name="A" localSheetId="0">#REF!</definedName>
    <definedName name="A" localSheetId="8">#REF!</definedName>
    <definedName name="A" localSheetId="2">#REF!</definedName>
    <definedName name="A" localSheetId="1">#REF!</definedName>
    <definedName name="A" localSheetId="5">#REF!</definedName>
    <definedName name="A" localSheetId="7">#REF!</definedName>
    <definedName name="A" localSheetId="4">#REF!</definedName>
    <definedName name="A" localSheetId="6">#REF!</definedName>
    <definedName name="A">#REF!</definedName>
    <definedName name="A_impresión_IM" localSheetId="3">#REF!</definedName>
    <definedName name="A_impresión_IM" localSheetId="0">#REF!</definedName>
    <definedName name="A_impresión_IM" localSheetId="8">#REF!</definedName>
    <definedName name="A_impresión_IM" localSheetId="2">#REF!</definedName>
    <definedName name="A_impresión_IM" localSheetId="1">#REF!</definedName>
    <definedName name="A_impresión_IM" localSheetId="5">#REF!</definedName>
    <definedName name="A_impresión_IM" localSheetId="7">#REF!</definedName>
    <definedName name="A_impresión_IM" localSheetId="4">#REF!</definedName>
    <definedName name="A_impresión_IM" localSheetId="6">#REF!</definedName>
    <definedName name="A_impresión_IM">#REF!</definedName>
    <definedName name="AAA" localSheetId="3">[1]!ERR</definedName>
    <definedName name="AAA" localSheetId="0">[1]!ERR</definedName>
    <definedName name="AAA" localSheetId="8">[1]!ERR</definedName>
    <definedName name="AAA" localSheetId="2">[1]!ERR</definedName>
    <definedName name="AAA" localSheetId="1">[1]!ERR</definedName>
    <definedName name="AAA" localSheetId="5">[1]!ERR</definedName>
    <definedName name="AAA" localSheetId="7">[1]!ERR</definedName>
    <definedName name="AAA" localSheetId="4">[1]!ERR</definedName>
    <definedName name="AAA" localSheetId="6">[1]!ERR</definedName>
    <definedName name="AAA">[1]!ERR</definedName>
    <definedName name="AFVSGSCF" localSheetId="3">'[2]Presupuesto obra'!#REF!</definedName>
    <definedName name="AFVSGSCF" localSheetId="8">'[2]Presupuesto obra'!#REF!</definedName>
    <definedName name="AFVSGSCF" localSheetId="2">'[2]Presupuesto obra'!#REF!</definedName>
    <definedName name="AFVSGSCF" localSheetId="1">'[2]Presupuesto obra'!#REF!</definedName>
    <definedName name="AFVSGSCF" localSheetId="5">'[2]Presupuesto obra'!#REF!</definedName>
    <definedName name="AFVSGSCF" localSheetId="4">'[2]Presupuesto obra'!#REF!</definedName>
    <definedName name="AFVSGSCF" localSheetId="6">'[2]Presupuesto obra'!#REF!</definedName>
    <definedName name="AFVSGSCF">'[2]Presupuesto obra'!#REF!</definedName>
    <definedName name="AIU" localSheetId="3">#REF!</definedName>
    <definedName name="AIU" localSheetId="0">#REF!</definedName>
    <definedName name="AIU" localSheetId="8">#REF!</definedName>
    <definedName name="AIU" localSheetId="2">#REF!</definedName>
    <definedName name="AIU" localSheetId="1">#REF!</definedName>
    <definedName name="AIU" localSheetId="5">#REF!</definedName>
    <definedName name="AIU" localSheetId="7">#REF!</definedName>
    <definedName name="AIU" localSheetId="4">#REF!</definedName>
    <definedName name="AIU" localSheetId="6">#REF!</definedName>
    <definedName name="AIU">#REF!</definedName>
    <definedName name="AIUCCC" localSheetId="3">#REF!</definedName>
    <definedName name="AIUCCC" localSheetId="0">#REF!</definedName>
    <definedName name="AIUCCC" localSheetId="2">#REF!</definedName>
    <definedName name="AIUCCC" localSheetId="1">#REF!</definedName>
    <definedName name="AIUCCC" localSheetId="5">#REF!</definedName>
    <definedName name="AIUCCC" localSheetId="7">#REF!</definedName>
    <definedName name="AIUCCC" localSheetId="4">#REF!</definedName>
    <definedName name="AIUCCC" localSheetId="6">#REF!</definedName>
    <definedName name="AIUCCC">#REF!</definedName>
    <definedName name="APU">[3]APU!$D:$D</definedName>
    <definedName name="_xlnm.Extract" localSheetId="3">#REF!</definedName>
    <definedName name="_xlnm.Extract" localSheetId="0">#REF!</definedName>
    <definedName name="_xlnm.Extract" localSheetId="8">#REF!</definedName>
    <definedName name="_xlnm.Extract" localSheetId="2">#REF!</definedName>
    <definedName name="_xlnm.Extract" localSheetId="1">#REF!</definedName>
    <definedName name="_xlnm.Extract" localSheetId="5">#REF!</definedName>
    <definedName name="_xlnm.Extract" localSheetId="7">#REF!</definedName>
    <definedName name="_xlnm.Extract" localSheetId="4">#REF!</definedName>
    <definedName name="_xlnm.Extract" localSheetId="6">#REF!</definedName>
    <definedName name="_xlnm.Extract">#REF!</definedName>
    <definedName name="_xlnm.Print_Area" localSheetId="3">#REF!</definedName>
    <definedName name="_xlnm.Print_Area" localSheetId="8">'HIERRO CERRAMIENTO'!$C$1:$L$80</definedName>
    <definedName name="_xlnm.Print_Area" localSheetId="2">#REF!</definedName>
    <definedName name="_xlnm.Print_Area" localSheetId="1">#REF!</definedName>
    <definedName name="_xlnm.Print_Area" localSheetId="5">#REF!</definedName>
    <definedName name="_xlnm.Print_Area" localSheetId="7">#REF!</definedName>
    <definedName name="_xlnm.Print_Area" localSheetId="4">#REF!</definedName>
    <definedName name="_xlnm.Print_Area" localSheetId="6">#REF!</definedName>
    <definedName name="_xlnm.Print_Area">#REF!</definedName>
    <definedName name="asd" localSheetId="3">[1]!ERR</definedName>
    <definedName name="asd" localSheetId="0">[1]!ERR</definedName>
    <definedName name="asd" localSheetId="8">[1]!ERR</definedName>
    <definedName name="asd" localSheetId="2">[1]!ERR</definedName>
    <definedName name="asd" localSheetId="1">[1]!ERR</definedName>
    <definedName name="asd" localSheetId="5">[1]!ERR</definedName>
    <definedName name="asd" localSheetId="7">[1]!ERR</definedName>
    <definedName name="asd" localSheetId="4">[1]!ERR</definedName>
    <definedName name="asd" localSheetId="6">[1]!ERR</definedName>
    <definedName name="asd">[1]!ERR</definedName>
    <definedName name="Base_datos_IM" localSheetId="3">#REF!</definedName>
    <definedName name="Base_datos_IM" localSheetId="0">#REF!</definedName>
    <definedName name="Base_datos_IM" localSheetId="8">#REF!</definedName>
    <definedName name="Base_datos_IM" localSheetId="2">#REF!</definedName>
    <definedName name="Base_datos_IM" localSheetId="1">#REF!</definedName>
    <definedName name="Base_datos_IM" localSheetId="5">#REF!</definedName>
    <definedName name="Base_datos_IM" localSheetId="7">#REF!</definedName>
    <definedName name="Base_datos_IM" localSheetId="4">#REF!</definedName>
    <definedName name="Base_datos_IM" localSheetId="6">#REF!</definedName>
    <definedName name="Base_datos_IM">#REF!</definedName>
    <definedName name="_xlnm.Database" localSheetId="3">#REF!</definedName>
    <definedName name="_xlnm.Database" localSheetId="0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5">#REF!</definedName>
    <definedName name="_xlnm.Database" localSheetId="7">#REF!</definedName>
    <definedName name="_xlnm.Database" localSheetId="4">#REF!</definedName>
    <definedName name="_xlnm.Database" localSheetId="6">#REF!</definedName>
    <definedName name="_xlnm.Database">#REF!</definedName>
    <definedName name="casanare">[4]Listado!$F$1038:$F$1056</definedName>
    <definedName name="COSTODIRECTO" localSheetId="3">#REF!</definedName>
    <definedName name="COSTODIRECTO" localSheetId="0">#REF!</definedName>
    <definedName name="COSTODIRECTO" localSheetId="8">#REF!</definedName>
    <definedName name="COSTODIRECTO" localSheetId="2">#REF!</definedName>
    <definedName name="COSTODIRECTO" localSheetId="1">#REF!</definedName>
    <definedName name="COSTODIRECTO" localSheetId="5">#REF!</definedName>
    <definedName name="COSTODIRECTO" localSheetId="7">#REF!</definedName>
    <definedName name="COSTODIRECTO" localSheetId="4">#REF!</definedName>
    <definedName name="COSTODIRECTO" localSheetId="6">#REF!</definedName>
    <definedName name="COSTODIRECTO">#REF!</definedName>
    <definedName name="_xlnm.Criteria" localSheetId="3">#REF!</definedName>
    <definedName name="_xlnm.Criteria" localSheetId="0">#REF!</definedName>
    <definedName name="_xlnm.Criteria" localSheetId="8">#REF!</definedName>
    <definedName name="_xlnm.Criteria" localSheetId="2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4">#REF!</definedName>
    <definedName name="_xlnm.Criteria" localSheetId="6">#REF!</definedName>
    <definedName name="_xlnm.Criteria">#REF!</definedName>
    <definedName name="Criterios_IM" localSheetId="3">#REF!</definedName>
    <definedName name="Criterios_IM" localSheetId="0">#REF!</definedName>
    <definedName name="Criterios_IM" localSheetId="8">#REF!</definedName>
    <definedName name="Criterios_IM" localSheetId="2">#REF!</definedName>
    <definedName name="Criterios_IM" localSheetId="1">#REF!</definedName>
    <definedName name="Criterios_IM" localSheetId="5">#REF!</definedName>
    <definedName name="Criterios_IM" localSheetId="7">#REF!</definedName>
    <definedName name="Criterios_IM" localSheetId="4">#REF!</definedName>
    <definedName name="Criterios_IM" localSheetId="6">#REF!</definedName>
    <definedName name="Criterios_IM">#REF!</definedName>
    <definedName name="CUAL" localSheetId="3">[1]!ERR</definedName>
    <definedName name="CUAL" localSheetId="0">[1]!ERR</definedName>
    <definedName name="CUAL" localSheetId="8">[1]!ERR</definedName>
    <definedName name="CUAL" localSheetId="2">[1]!ERR</definedName>
    <definedName name="CUAL" localSheetId="1">[1]!ERR</definedName>
    <definedName name="CUAL" localSheetId="5">[1]!ERR</definedName>
    <definedName name="CUAL" localSheetId="7">[1]!ERR</definedName>
    <definedName name="CUAL" localSheetId="4">[1]!ERR</definedName>
    <definedName name="CUAL" localSheetId="6">[1]!ERR</definedName>
    <definedName name="CUAL">[1]!ERR</definedName>
    <definedName name="CUBIERTA" localSheetId="3">#REF!</definedName>
    <definedName name="CUBIERTA" localSheetId="0">#REF!</definedName>
    <definedName name="CUBIERTA" localSheetId="2">#REF!</definedName>
    <definedName name="CUBIERTA" localSheetId="1">#REF!</definedName>
    <definedName name="CUBIERTA" localSheetId="5">#REF!</definedName>
    <definedName name="CUBIERTA" localSheetId="7">#REF!</definedName>
    <definedName name="CUBIERTA" localSheetId="4">#REF!</definedName>
    <definedName name="CUBIERTA" localSheetId="6">#REF!</definedName>
    <definedName name="CUBIERTA">#REF!</definedName>
    <definedName name="dd" localSheetId="3">[1]!ERR</definedName>
    <definedName name="dd" localSheetId="0">[1]!ERR</definedName>
    <definedName name="dd" localSheetId="8">[1]!ERR</definedName>
    <definedName name="dd" localSheetId="2">[1]!ERR</definedName>
    <definedName name="dd" localSheetId="1">[1]!ERR</definedName>
    <definedName name="dd" localSheetId="5">[1]!ERR</definedName>
    <definedName name="dd" localSheetId="7">[1]!ERR</definedName>
    <definedName name="dd" localSheetId="4">[1]!ERR</definedName>
    <definedName name="dd" localSheetId="6">[1]!ERR</definedName>
    <definedName name="dd">[1]!ERR</definedName>
    <definedName name="DSFDF" localSheetId="3">[1]!ERR</definedName>
    <definedName name="DSFDF" localSheetId="8">[1]!ERR</definedName>
    <definedName name="DSFDF" localSheetId="2">[1]!ERR</definedName>
    <definedName name="DSFDF" localSheetId="1">[1]!ERR</definedName>
    <definedName name="DSFDF" localSheetId="5">[1]!ERR</definedName>
    <definedName name="DSFDF" localSheetId="4">[1]!ERR</definedName>
    <definedName name="DSFDF" localSheetId="6">[1]!ERR</definedName>
    <definedName name="DSFDF">[1]!ERR</definedName>
    <definedName name="DSFVVVVV" localSheetId="3">#REF!</definedName>
    <definedName name="DSFVVVVV" localSheetId="8">#REF!</definedName>
    <definedName name="DSFVVVVV" localSheetId="2">#REF!</definedName>
    <definedName name="DSFVVVVV" localSheetId="1">#REF!</definedName>
    <definedName name="DSFVVVVV" localSheetId="5">#REF!</definedName>
    <definedName name="DSFVVVVV" localSheetId="4">#REF!</definedName>
    <definedName name="DSFVVVVV" localSheetId="6">#REF!</definedName>
    <definedName name="DSFVVVVV">#REF!</definedName>
    <definedName name="E" localSheetId="3">#REF!</definedName>
    <definedName name="E" localSheetId="0">#REF!</definedName>
    <definedName name="E" localSheetId="2">#REF!</definedName>
    <definedName name="E" localSheetId="1">#REF!</definedName>
    <definedName name="E" localSheetId="5">#REF!</definedName>
    <definedName name="E" localSheetId="7">#REF!</definedName>
    <definedName name="E" localSheetId="4">#REF!</definedName>
    <definedName name="E" localSheetId="6">#REF!</definedName>
    <definedName name="E">#REF!</definedName>
    <definedName name="EE" localSheetId="3">#REF!</definedName>
    <definedName name="EE" localSheetId="0">#REF!</definedName>
    <definedName name="EE" localSheetId="2">#REF!</definedName>
    <definedName name="EE" localSheetId="1">#REF!</definedName>
    <definedName name="EE" localSheetId="5">#REF!</definedName>
    <definedName name="EE" localSheetId="7">#REF!</definedName>
    <definedName name="EE" localSheetId="4">#REF!</definedName>
    <definedName name="EE" localSheetId="6">#REF!</definedName>
    <definedName name="EE">#REF!</definedName>
    <definedName name="EFFCDSA" localSheetId="3">#REF!,#REF!,#REF!,#REF!,#REF!,#REF!,#REF!,#REF!,#REF!</definedName>
    <definedName name="EFFCDSA" localSheetId="8">#REF!,#REF!,#REF!,#REF!,#REF!,#REF!,#REF!,#REF!,#REF!</definedName>
    <definedName name="EFFCDSA" localSheetId="2">#REF!,#REF!,#REF!,#REF!,#REF!,#REF!,#REF!,#REF!,#REF!</definedName>
    <definedName name="EFFCDSA" localSheetId="1">#REF!,#REF!,#REF!,#REF!,#REF!,#REF!,#REF!,#REF!,#REF!</definedName>
    <definedName name="EFFCDSA" localSheetId="5">#REF!,#REF!,#REF!,#REF!,#REF!,#REF!,#REF!,#REF!,#REF!</definedName>
    <definedName name="EFFCDSA" localSheetId="4">#REF!,#REF!,#REF!,#REF!,#REF!,#REF!,#REF!,#REF!,#REF!</definedName>
    <definedName name="EFFCDSA" localSheetId="6">#REF!,#REF!,#REF!,#REF!,#REF!,#REF!,#REF!,#REF!,#REF!</definedName>
    <definedName name="EFFCDSA">#REF!,#REF!,#REF!,#REF!,#REF!,#REF!,#REF!,#REF!,#REF!</definedName>
    <definedName name="EQUI">[5]EQUI!$A$8:$C$37</definedName>
    <definedName name="ES" localSheetId="3">[1]!ERR</definedName>
    <definedName name="ES" localSheetId="0">[1]!ERR</definedName>
    <definedName name="ES" localSheetId="8">[1]!ERR</definedName>
    <definedName name="ES" localSheetId="2">[1]!ERR</definedName>
    <definedName name="ES" localSheetId="1">[1]!ERR</definedName>
    <definedName name="ES" localSheetId="5">[1]!ERR</definedName>
    <definedName name="ES" localSheetId="7">[1]!ERR</definedName>
    <definedName name="ES" localSheetId="4">[1]!ERR</definedName>
    <definedName name="ES" localSheetId="6">[1]!ERR</definedName>
    <definedName name="ES">[1]!ERR</definedName>
    <definedName name="Excel_BuiltIn_Print_Titles_2" localSheetId="3">'[2]APU CORREGIDO NUEVOS'!#REF!</definedName>
    <definedName name="Excel_BuiltIn_Print_Titles_2" localSheetId="0">'[2]APU CORREGIDO NUEVOS'!#REF!</definedName>
    <definedName name="Excel_BuiltIn_Print_Titles_2" localSheetId="8">'[2]APU CORREGIDO NUEVOS'!#REF!</definedName>
    <definedName name="Excel_BuiltIn_Print_Titles_2" localSheetId="2">'[2]APU CORREGIDO NUEVOS'!#REF!</definedName>
    <definedName name="Excel_BuiltIn_Print_Titles_2" localSheetId="1">'[2]APU CORREGIDO NUEVOS'!#REF!</definedName>
    <definedName name="Excel_BuiltIn_Print_Titles_2" localSheetId="5">'[2]APU CORREGIDO NUEVOS'!#REF!</definedName>
    <definedName name="Excel_BuiltIn_Print_Titles_2" localSheetId="7">'[2]APU CORREGIDO NUEVOS'!#REF!</definedName>
    <definedName name="Excel_BuiltIn_Print_Titles_2" localSheetId="4">'[2]APU CORREGIDO NUEVOS'!#REF!</definedName>
    <definedName name="Excel_BuiltIn_Print_Titles_2" localSheetId="6">'[2]APU CORREGIDO NUEVOS'!#REF!</definedName>
    <definedName name="Excel_BuiltIn_Print_Titles_2">'[2]APU CORREGIDO NUEVOS'!#REF!</definedName>
    <definedName name="Extracción_IM" localSheetId="3">#REF!</definedName>
    <definedName name="Extracción_IM" localSheetId="0">#REF!</definedName>
    <definedName name="Extracción_IM" localSheetId="8">#REF!</definedName>
    <definedName name="Extracción_IM" localSheetId="2">#REF!</definedName>
    <definedName name="Extracción_IM" localSheetId="1">#REF!</definedName>
    <definedName name="Extracción_IM" localSheetId="5">#REF!</definedName>
    <definedName name="Extracción_IM" localSheetId="7">#REF!</definedName>
    <definedName name="Extracción_IM" localSheetId="4">#REF!</definedName>
    <definedName name="Extracción_IM" localSheetId="6">#REF!</definedName>
    <definedName name="Extracción_IM">#REF!</definedName>
    <definedName name="factor" localSheetId="3">#REF!</definedName>
    <definedName name="factor" localSheetId="0">#REF!</definedName>
    <definedName name="factor" localSheetId="8">#REF!</definedName>
    <definedName name="factor" localSheetId="2">#REF!</definedName>
    <definedName name="factor" localSheetId="1">#REF!</definedName>
    <definedName name="factor" localSheetId="5">#REF!</definedName>
    <definedName name="factor" localSheetId="7">#REF!</definedName>
    <definedName name="factor" localSheetId="4">#REF!</definedName>
    <definedName name="factor" localSheetId="6">#REF!</definedName>
    <definedName name="factor">#REF!</definedName>
    <definedName name="FDG" localSheetId="3">[1]!ERR</definedName>
    <definedName name="FDG" localSheetId="8">[1]!ERR</definedName>
    <definedName name="FDG" localSheetId="2">[1]!ERR</definedName>
    <definedName name="FDG" localSheetId="1">[1]!ERR</definedName>
    <definedName name="FDG" localSheetId="5">[1]!ERR</definedName>
    <definedName name="FDG" localSheetId="4">[1]!ERR</definedName>
    <definedName name="FDG" localSheetId="6">[1]!ERR</definedName>
    <definedName name="FDG">[1]!ERR</definedName>
    <definedName name="FDGBHHTH" localSheetId="3">#REF!</definedName>
    <definedName name="FDGBHHTH" localSheetId="8">#REF!</definedName>
    <definedName name="FDGBHHTH" localSheetId="2">#REF!</definedName>
    <definedName name="FDGBHHTH" localSheetId="1">#REF!</definedName>
    <definedName name="FDGBHHTH" localSheetId="5">#REF!</definedName>
    <definedName name="FDGBHHTH" localSheetId="4">#REF!</definedName>
    <definedName name="FDGBHHTH" localSheetId="6">#REF!</definedName>
    <definedName name="FDGBHHTH">#REF!</definedName>
    <definedName name="ff" localSheetId="3">[1]!ERR</definedName>
    <definedName name="ff" localSheetId="0">[1]!ERR</definedName>
    <definedName name="ff" localSheetId="8">[1]!ERR</definedName>
    <definedName name="ff" localSheetId="2">[1]!ERR</definedName>
    <definedName name="ff" localSheetId="1">[1]!ERR</definedName>
    <definedName name="ff" localSheetId="5">[1]!ERR</definedName>
    <definedName name="ff" localSheetId="7">[1]!ERR</definedName>
    <definedName name="ff" localSheetId="4">[1]!ERR</definedName>
    <definedName name="ff" localSheetId="6">[1]!ERR</definedName>
    <definedName name="ff">[1]!ERR</definedName>
    <definedName name="FGNHBCNB" localSheetId="3">[1]!ERR</definedName>
    <definedName name="FGNHBCNB" localSheetId="8">[1]!ERR</definedName>
    <definedName name="FGNHBCNB" localSheetId="2">[1]!ERR</definedName>
    <definedName name="FGNHBCNB" localSheetId="1">[1]!ERR</definedName>
    <definedName name="FGNHBCNB" localSheetId="5">[1]!ERR</definedName>
    <definedName name="FGNHBCNB" localSheetId="4">[1]!ERR</definedName>
    <definedName name="FGNHBCNB" localSheetId="6">[1]!ERR</definedName>
    <definedName name="FGNHBCNB">[1]!ERR</definedName>
    <definedName name="FINANCIACION" localSheetId="3">[1]!ERR</definedName>
    <definedName name="FINANCIACION" localSheetId="0">[1]!ERR</definedName>
    <definedName name="FINANCIACION" localSheetId="8">[1]!ERR</definedName>
    <definedName name="FINANCIACION" localSheetId="2">[1]!ERR</definedName>
    <definedName name="FINANCIACION" localSheetId="1">[1]!ERR</definedName>
    <definedName name="FINANCIACION" localSheetId="5">[1]!ERR</definedName>
    <definedName name="FINANCIACION" localSheetId="7">[1]!ERR</definedName>
    <definedName name="FINANCIACION" localSheetId="4">[1]!ERR</definedName>
    <definedName name="FINANCIACION" localSheetId="6">[1]!ERR</definedName>
    <definedName name="FINANCIACION">[1]!ERR</definedName>
    <definedName name="GATO" localSheetId="3">[6]!ERR</definedName>
    <definedName name="GATO" localSheetId="0">[6]!ERR</definedName>
    <definedName name="GATO" localSheetId="2">[6]!ERR</definedName>
    <definedName name="GATO" localSheetId="1">[6]!ERR</definedName>
    <definedName name="GATO" localSheetId="5">[6]!ERR</definedName>
    <definedName name="GATO" localSheetId="7">[6]!ERR</definedName>
    <definedName name="GATO" localSheetId="4">[6]!ERR</definedName>
    <definedName name="GATO" localSheetId="6">[6]!ERR</definedName>
    <definedName name="GATO">[6]!ERR</definedName>
    <definedName name="GGG" localSheetId="3">[1]!ERR</definedName>
    <definedName name="GGG" localSheetId="0">[1]!ERR</definedName>
    <definedName name="GGG" localSheetId="8">[1]!ERR</definedName>
    <definedName name="GGG" localSheetId="2">[1]!ERR</definedName>
    <definedName name="GGG" localSheetId="1">[1]!ERR</definedName>
    <definedName name="GGG" localSheetId="5">[1]!ERR</definedName>
    <definedName name="GGG" localSheetId="7">[1]!ERR</definedName>
    <definedName name="GGG" localSheetId="4">[1]!ERR</definedName>
    <definedName name="GGG" localSheetId="6">[1]!ERR</definedName>
    <definedName name="GGG">[1]!ERR</definedName>
    <definedName name="GONZALO" localSheetId="3">[1]!ERR</definedName>
    <definedName name="GONZALO" localSheetId="8">[1]!ERR</definedName>
    <definedName name="GONZALO" localSheetId="2">[1]!ERR</definedName>
    <definedName name="GONZALO" localSheetId="1">[1]!ERR</definedName>
    <definedName name="GONZALO" localSheetId="5">[1]!ERR</definedName>
    <definedName name="GONZALO" localSheetId="4">[1]!ERR</definedName>
    <definedName name="GONZALO" localSheetId="6">[1]!ERR</definedName>
    <definedName name="GONZALO">[1]!ERR</definedName>
    <definedName name="HOJA" localSheetId="3">#REF!</definedName>
    <definedName name="HOJA" localSheetId="8">#REF!</definedName>
    <definedName name="HOJA" localSheetId="2">#REF!</definedName>
    <definedName name="HOJA" localSheetId="1">#REF!</definedName>
    <definedName name="HOJA" localSheetId="5">#REF!</definedName>
    <definedName name="HOJA" localSheetId="4">#REF!</definedName>
    <definedName name="HOJA" localSheetId="6">#REF!</definedName>
    <definedName name="HOJA">#REF!</definedName>
    <definedName name="Israel" localSheetId="3">#REF!,#REF!,#REF!,#REF!,#REF!,#REF!,#REF!,#REF!,#REF!</definedName>
    <definedName name="Israel" localSheetId="0">#REF!,#REF!,#REF!,#REF!,#REF!,#REF!,#REF!,#REF!,#REF!</definedName>
    <definedName name="Israel" localSheetId="8">#REF!,#REF!,#REF!,#REF!,#REF!,#REF!,#REF!,#REF!,#REF!</definedName>
    <definedName name="Israel" localSheetId="2">#REF!,#REF!,#REF!,#REF!,#REF!,#REF!,#REF!,#REF!,#REF!</definedName>
    <definedName name="Israel" localSheetId="1">#REF!,#REF!,#REF!,#REF!,#REF!,#REF!,#REF!,#REF!,#REF!</definedName>
    <definedName name="Israel" localSheetId="5">#REF!,#REF!,#REF!,#REF!,#REF!,#REF!,#REF!,#REF!,#REF!</definedName>
    <definedName name="Israel" localSheetId="7">#REF!,#REF!,#REF!,#REF!,#REF!,#REF!,#REF!,#REF!,#REF!</definedName>
    <definedName name="Israel" localSheetId="4">#REF!,#REF!,#REF!,#REF!,#REF!,#REF!,#REF!,#REF!,#REF!</definedName>
    <definedName name="Israel" localSheetId="6">#REF!,#REF!,#REF!,#REF!,#REF!,#REF!,#REF!,#REF!,#REF!</definedName>
    <definedName name="Israel">#REF!,#REF!,#REF!,#REF!,#REF!,#REF!,#REF!,#REF!,#REF!</definedName>
    <definedName name="j" localSheetId="3">[1]!ERR</definedName>
    <definedName name="j" localSheetId="0">[1]!ERR</definedName>
    <definedName name="j" localSheetId="8">[1]!ERR</definedName>
    <definedName name="j" localSheetId="2">[1]!ERR</definedName>
    <definedName name="j" localSheetId="1">[1]!ERR</definedName>
    <definedName name="j" localSheetId="5">[1]!ERR</definedName>
    <definedName name="j" localSheetId="7">[1]!ERR</definedName>
    <definedName name="j" localSheetId="4">[1]!ERR</definedName>
    <definedName name="j" localSheetId="6">[1]!ERR</definedName>
    <definedName name="j">[1]!ERR</definedName>
    <definedName name="JOHNNY" localSheetId="3">[1]!ERR</definedName>
    <definedName name="JOHNNY" localSheetId="0">[1]!ERR</definedName>
    <definedName name="JOHNNY" localSheetId="8">[1]!ERR</definedName>
    <definedName name="JOHNNY" localSheetId="2">[1]!ERR</definedName>
    <definedName name="JOHNNY" localSheetId="1">[1]!ERR</definedName>
    <definedName name="JOHNNY" localSheetId="5">[1]!ERR</definedName>
    <definedName name="JOHNNY" localSheetId="7">[1]!ERR</definedName>
    <definedName name="JOHNNY" localSheetId="4">[1]!ERR</definedName>
    <definedName name="JOHNNY" localSheetId="6">[1]!ERR</definedName>
    <definedName name="JOHNNY">[1]!ERR</definedName>
    <definedName name="LOGO" localSheetId="3">[1]!ERR</definedName>
    <definedName name="LOGO" localSheetId="0">[1]!ERR</definedName>
    <definedName name="LOGO" localSheetId="8">[1]!ERR</definedName>
    <definedName name="LOGO" localSheetId="2">[1]!ERR</definedName>
    <definedName name="LOGO" localSheetId="1">[1]!ERR</definedName>
    <definedName name="LOGO" localSheetId="5">[1]!ERR</definedName>
    <definedName name="LOGO" localSheetId="7">[1]!ERR</definedName>
    <definedName name="LOGO" localSheetId="4">[1]!ERR</definedName>
    <definedName name="LOGO" localSheetId="6">[1]!ERR</definedName>
    <definedName name="LOGO">[1]!ERR</definedName>
    <definedName name="MACO" localSheetId="3">#REF!</definedName>
    <definedName name="MACO" localSheetId="0">#REF!</definedName>
    <definedName name="MACO" localSheetId="8">#REF!</definedName>
    <definedName name="MACO" localSheetId="2">#REF!</definedName>
    <definedName name="MACO" localSheetId="1">#REF!</definedName>
    <definedName name="MACO" localSheetId="5">#REF!</definedName>
    <definedName name="MACO" localSheetId="7">#REF!</definedName>
    <definedName name="MACO" localSheetId="4">#REF!</definedName>
    <definedName name="MACO" localSheetId="6">#REF!</definedName>
    <definedName name="MACO">#REF!</definedName>
    <definedName name="MAT">[5]MAT!$A$1:$D$65536</definedName>
    <definedName name="NGHJGHJ" localSheetId="3">[1]!ERR</definedName>
    <definedName name="NGHJGHJ" localSheetId="8">[1]!ERR</definedName>
    <definedName name="NGHJGHJ" localSheetId="2">[1]!ERR</definedName>
    <definedName name="NGHJGHJ" localSheetId="1">[1]!ERR</definedName>
    <definedName name="NGHJGHJ" localSheetId="5">[1]!ERR</definedName>
    <definedName name="NGHJGHJ" localSheetId="4">[1]!ERR</definedName>
    <definedName name="NGHJGHJ" localSheetId="6">[1]!ERR</definedName>
    <definedName name="NGHJGHJ">[1]!ERR</definedName>
    <definedName name="NO" localSheetId="3">[1]!ERR</definedName>
    <definedName name="NO" localSheetId="0">[1]!ERR</definedName>
    <definedName name="NO" localSheetId="8">[1]!ERR</definedName>
    <definedName name="NO" localSheetId="2">[1]!ERR</definedName>
    <definedName name="NO" localSheetId="1">[1]!ERR</definedName>
    <definedName name="NO" localSheetId="5">[1]!ERR</definedName>
    <definedName name="NO" localSheetId="7">[1]!ERR</definedName>
    <definedName name="NO" localSheetId="4">[1]!ERR</definedName>
    <definedName name="NO" localSheetId="6">[1]!ERR</definedName>
    <definedName name="NO">[1]!ERR</definedName>
    <definedName name="NUEVO" localSheetId="3">[1]!ERR</definedName>
    <definedName name="NUEVO" localSheetId="8">[1]!ERR</definedName>
    <definedName name="NUEVO" localSheetId="2">[1]!ERR</definedName>
    <definedName name="NUEVO" localSheetId="1">[1]!ERR</definedName>
    <definedName name="NUEVO" localSheetId="5">[1]!ERR</definedName>
    <definedName name="NUEVO" localSheetId="4">[1]!ERR</definedName>
    <definedName name="NUEVO" localSheetId="6">[1]!ERR</definedName>
    <definedName name="NUEVO">[1]!ERR</definedName>
    <definedName name="OLE_LINK1_6" localSheetId="3">'[2]Presupuesto obra'!#REF!</definedName>
    <definedName name="OLE_LINK1_6" localSheetId="0">'[2]Presupuesto obra'!#REF!</definedName>
    <definedName name="OLE_LINK1_6" localSheetId="8">'[2]Presupuesto obra'!#REF!</definedName>
    <definedName name="OLE_LINK1_6" localSheetId="2">'[2]Presupuesto obra'!#REF!</definedName>
    <definedName name="OLE_LINK1_6" localSheetId="1">'[2]Presupuesto obra'!#REF!</definedName>
    <definedName name="OLE_LINK1_6" localSheetId="5">'[2]Presupuesto obra'!#REF!</definedName>
    <definedName name="OLE_LINK1_6" localSheetId="7">'[2]Presupuesto obra'!#REF!</definedName>
    <definedName name="OLE_LINK1_6" localSheetId="4">'[2]Presupuesto obra'!#REF!</definedName>
    <definedName name="OLE_LINK1_6" localSheetId="6">'[2]Presupuesto obra'!#REF!</definedName>
    <definedName name="OLE_LINK1_6">'[2]Presupuesto obra'!#REF!</definedName>
    <definedName name="OLE_LINK2_6" localSheetId="3">'[2]Presupuesto obra'!#REF!</definedName>
    <definedName name="OLE_LINK2_6" localSheetId="0">'[2]Presupuesto obra'!#REF!</definedName>
    <definedName name="OLE_LINK2_6" localSheetId="8">'[2]Presupuesto obra'!#REF!</definedName>
    <definedName name="OLE_LINK2_6" localSheetId="2">'[2]Presupuesto obra'!#REF!</definedName>
    <definedName name="OLE_LINK2_6" localSheetId="1">'[2]Presupuesto obra'!#REF!</definedName>
    <definedName name="OLE_LINK2_6" localSheetId="5">'[2]Presupuesto obra'!#REF!</definedName>
    <definedName name="OLE_LINK2_6" localSheetId="7">'[2]Presupuesto obra'!#REF!</definedName>
    <definedName name="OLE_LINK2_6" localSheetId="4">'[2]Presupuesto obra'!#REF!</definedName>
    <definedName name="OLE_LINK2_6" localSheetId="6">'[2]Presupuesto obra'!#REF!</definedName>
    <definedName name="OLE_LINK2_6">'[2]Presupuesto obra'!#REF!</definedName>
    <definedName name="PRECIOS">[7]PRECIOS!$A$2:$G$257</definedName>
    <definedName name="PRES">[5]PRES!$A$8:$D$58</definedName>
    <definedName name="programainv" localSheetId="3">[1]!ERR</definedName>
    <definedName name="programainv" localSheetId="0">[1]!ERR</definedName>
    <definedName name="programainv" localSheetId="8">[1]!ERR</definedName>
    <definedName name="programainv" localSheetId="2">[1]!ERR</definedName>
    <definedName name="programainv" localSheetId="1">[1]!ERR</definedName>
    <definedName name="programainv" localSheetId="5">[1]!ERR</definedName>
    <definedName name="programainv" localSheetId="7">[1]!ERR</definedName>
    <definedName name="programainv" localSheetId="4">[1]!ERR</definedName>
    <definedName name="programainv" localSheetId="6">[1]!ERR</definedName>
    <definedName name="programainv">[1]!ERR</definedName>
    <definedName name="QWEDS" localSheetId="3">[1]!ERR</definedName>
    <definedName name="QWEDS" localSheetId="8">[1]!ERR</definedName>
    <definedName name="QWEDS" localSheetId="2">[1]!ERR</definedName>
    <definedName name="QWEDS" localSheetId="1">[1]!ERR</definedName>
    <definedName name="QWEDS" localSheetId="5">[1]!ERR</definedName>
    <definedName name="QWEDS" localSheetId="4">[1]!ERR</definedName>
    <definedName name="QWEDS" localSheetId="6">[1]!ERR</definedName>
    <definedName name="QWEDS">[1]!ERR</definedName>
    <definedName name="REICIO" localSheetId="3">[1]!ERR</definedName>
    <definedName name="REICIO" localSheetId="0">[1]!ERR</definedName>
    <definedName name="REICIO" localSheetId="8">[1]!ERR</definedName>
    <definedName name="REICIO" localSheetId="2">[1]!ERR</definedName>
    <definedName name="REICIO" localSheetId="1">[1]!ERR</definedName>
    <definedName name="REICIO" localSheetId="5">[1]!ERR</definedName>
    <definedName name="REICIO" localSheetId="7">[1]!ERR</definedName>
    <definedName name="REICIO" localSheetId="4">[1]!ERR</definedName>
    <definedName name="REICIO" localSheetId="6">[1]!ERR</definedName>
    <definedName name="REICIO">[1]!ERR</definedName>
    <definedName name="reinicio" localSheetId="3">[1]!ERR</definedName>
    <definedName name="reinicio" localSheetId="0">[1]!ERR</definedName>
    <definedName name="reinicio" localSheetId="8">[1]!ERR</definedName>
    <definedName name="reinicio" localSheetId="2">[1]!ERR</definedName>
    <definedName name="reinicio" localSheetId="1">[1]!ERR</definedName>
    <definedName name="reinicio" localSheetId="5">[1]!ERR</definedName>
    <definedName name="reinicio" localSheetId="7">[1]!ERR</definedName>
    <definedName name="reinicio" localSheetId="4">[1]!ERR</definedName>
    <definedName name="reinicio" localSheetId="6">[1]!ERR</definedName>
    <definedName name="reinicio">[1]!ERR</definedName>
    <definedName name="RICARDO" localSheetId="3">#REF!,#REF!,#REF!,#REF!,#REF!,#REF!,#REF!,#REF!,#REF!</definedName>
    <definedName name="RICARDO" localSheetId="0">#REF!,#REF!,#REF!,#REF!,#REF!,#REF!,#REF!,#REF!,#REF!</definedName>
    <definedName name="RICARDO" localSheetId="8">#REF!,#REF!,#REF!,#REF!,#REF!,#REF!,#REF!,#REF!,#REF!</definedName>
    <definedName name="RICARDO" localSheetId="2">#REF!,#REF!,#REF!,#REF!,#REF!,#REF!,#REF!,#REF!,#REF!</definedName>
    <definedName name="RICARDO" localSheetId="1">#REF!,#REF!,#REF!,#REF!,#REF!,#REF!,#REF!,#REF!,#REF!</definedName>
    <definedName name="RICARDO" localSheetId="5">#REF!,#REF!,#REF!,#REF!,#REF!,#REF!,#REF!,#REF!,#REF!</definedName>
    <definedName name="RICARDO" localSheetId="7">#REF!,#REF!,#REF!,#REF!,#REF!,#REF!,#REF!,#REF!,#REF!</definedName>
    <definedName name="RICARDO" localSheetId="4">#REF!,#REF!,#REF!,#REF!,#REF!,#REF!,#REF!,#REF!,#REF!</definedName>
    <definedName name="RICARDO" localSheetId="6">#REF!,#REF!,#REF!,#REF!,#REF!,#REF!,#REF!,#REF!,#REF!</definedName>
    <definedName name="RICARDO">#REF!,#REF!,#REF!,#REF!,#REF!,#REF!,#REF!,#REF!,#REF!</definedName>
    <definedName name="rr" localSheetId="3">[1]!ERR</definedName>
    <definedName name="rr" localSheetId="0">[1]!ERR</definedName>
    <definedName name="rr" localSheetId="8">[1]!ERR</definedName>
    <definedName name="rr" localSheetId="2">[1]!ERR</definedName>
    <definedName name="rr" localSheetId="1">[1]!ERR</definedName>
    <definedName name="rr" localSheetId="5">[1]!ERR</definedName>
    <definedName name="rr" localSheetId="7">[1]!ERR</definedName>
    <definedName name="rr" localSheetId="4">[1]!ERR</definedName>
    <definedName name="rr" localSheetId="6">[1]!ERR</definedName>
    <definedName name="rr">[1]!ERR</definedName>
    <definedName name="SDSSS" localSheetId="3">'[2]Presupuesto obra'!#REF!</definedName>
    <definedName name="SDSSS" localSheetId="0">'[2]Presupuesto obra'!#REF!</definedName>
    <definedName name="SDSSS" localSheetId="2">'[2]Presupuesto obra'!#REF!</definedName>
    <definedName name="SDSSS" localSheetId="1">'[2]Presupuesto obra'!#REF!</definedName>
    <definedName name="SDSSS" localSheetId="5">'[2]Presupuesto obra'!#REF!</definedName>
    <definedName name="SDSSS" localSheetId="7">'[2]Presupuesto obra'!#REF!</definedName>
    <definedName name="SDSSS" localSheetId="4">'[2]Presupuesto obra'!#REF!</definedName>
    <definedName name="SDSSS" localSheetId="6">'[2]Presupuesto obra'!#REF!</definedName>
    <definedName name="SDSSS">'[2]Presupuesto obra'!#REF!</definedName>
    <definedName name="SERO" localSheetId="3">[1]!ERR</definedName>
    <definedName name="SERO" localSheetId="0">[1]!ERR</definedName>
    <definedName name="SERO" localSheetId="8">[1]!ERR</definedName>
    <definedName name="SERO" localSheetId="2">[1]!ERR</definedName>
    <definedName name="SERO" localSheetId="1">[1]!ERR</definedName>
    <definedName name="SERO" localSheetId="5">[1]!ERR</definedName>
    <definedName name="SERO" localSheetId="7">[1]!ERR</definedName>
    <definedName name="SERO" localSheetId="4">[1]!ERR</definedName>
    <definedName name="SERO" localSheetId="6">[1]!ERR</definedName>
    <definedName name="SERO">[1]!ERR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I" localSheetId="3">[1]!ERR</definedName>
    <definedName name="SI" localSheetId="0">[1]!ERR</definedName>
    <definedName name="SI" localSheetId="8">[1]!ERR</definedName>
    <definedName name="SI" localSheetId="2">[1]!ERR</definedName>
    <definedName name="SI" localSheetId="1">[1]!ERR</definedName>
    <definedName name="SI" localSheetId="5">[1]!ERR</definedName>
    <definedName name="SI" localSheetId="7">[1]!ERR</definedName>
    <definedName name="SI" localSheetId="4">[1]!ERR</definedName>
    <definedName name="SI" localSheetId="6">[1]!ERR</definedName>
    <definedName name="SI">[1]!ERR</definedName>
    <definedName name="SISISIS" localSheetId="3">[1]!ERR</definedName>
    <definedName name="SISISIS" localSheetId="0">[1]!ERR</definedName>
    <definedName name="SISISIS" localSheetId="8">[1]!ERR</definedName>
    <definedName name="SISISIS" localSheetId="2">[1]!ERR</definedName>
    <definedName name="SISISIS" localSheetId="1">[1]!ERR</definedName>
    <definedName name="SISISIS" localSheetId="5">[1]!ERR</definedName>
    <definedName name="SISISIS" localSheetId="7">[1]!ERR</definedName>
    <definedName name="SISISIS" localSheetId="4">[1]!ERR</definedName>
    <definedName name="SISISIS" localSheetId="6">[1]!ERR</definedName>
    <definedName name="SISISIS">[1]!ERR</definedName>
    <definedName name="SSSSSSSSSSSS" localSheetId="3">[1]!ERR</definedName>
    <definedName name="SSSSSSSSSSSS" localSheetId="0">[1]!ERR</definedName>
    <definedName name="SSSSSSSSSSSS" localSheetId="2">[1]!ERR</definedName>
    <definedName name="SSSSSSSSSSSS" localSheetId="1">[1]!ERR</definedName>
    <definedName name="SSSSSSSSSSSS" localSheetId="5">[1]!ERR</definedName>
    <definedName name="SSSSSSSSSSSS" localSheetId="7">[1]!ERR</definedName>
    <definedName name="SSSSSSSSSSSS" localSheetId="4">[1]!ERR</definedName>
    <definedName name="SSSSSSSSSSSS" localSheetId="6">[1]!ERR</definedName>
    <definedName name="SSSSSSSSSSSS">[1]!ERR</definedName>
    <definedName name="TARIFAS">[8]TARIFAS!$A$1:$F$52</definedName>
    <definedName name="_xlnm.Print_Titles" localSheetId="8">'HIERRO CERRAMIENTO'!$1:$11</definedName>
    <definedName name="TOTAL" localSheetId="3">#REF!</definedName>
    <definedName name="TOTAL" localSheetId="0">#REF!</definedName>
    <definedName name="TOTAL" localSheetId="8">#REF!</definedName>
    <definedName name="TOTAL" localSheetId="2">#REF!</definedName>
    <definedName name="TOTAL" localSheetId="1">#REF!</definedName>
    <definedName name="TOTAL" localSheetId="5">#REF!</definedName>
    <definedName name="TOTAL" localSheetId="7">#REF!</definedName>
    <definedName name="TOTAL" localSheetId="4">#REF!</definedName>
    <definedName name="TOTAL" localSheetId="6">#REF!</definedName>
    <definedName name="TOTAL">#REF!</definedName>
    <definedName name="TUB" localSheetId="3">#REF!</definedName>
    <definedName name="TUB" localSheetId="0">#REF!</definedName>
    <definedName name="TUB" localSheetId="2">#REF!</definedName>
    <definedName name="TUB" localSheetId="1">#REF!</definedName>
    <definedName name="TUB" localSheetId="5">#REF!</definedName>
    <definedName name="TUB" localSheetId="7">#REF!</definedName>
    <definedName name="TUB" localSheetId="4">#REF!</definedName>
    <definedName name="TUB" localSheetId="6">#REF!</definedName>
    <definedName name="TUB">#REF!</definedName>
    <definedName name="TUBO" localSheetId="3">[6]!ERR</definedName>
    <definedName name="TUBO" localSheetId="0">[6]!ERR</definedName>
    <definedName name="TUBO" localSheetId="2">[6]!ERR</definedName>
    <definedName name="TUBO" localSheetId="1">[6]!ERR</definedName>
    <definedName name="TUBO" localSheetId="5">[6]!ERR</definedName>
    <definedName name="TUBO" localSheetId="7">[6]!ERR</definedName>
    <definedName name="TUBO" localSheetId="4">[6]!ERR</definedName>
    <definedName name="TUBO" localSheetId="6">[6]!ERR</definedName>
    <definedName name="TUBO">[6]!ERR</definedName>
    <definedName name="VGBGCGH" localSheetId="3">[1]!ERR</definedName>
    <definedName name="VGBGCGH" localSheetId="8">[1]!ERR</definedName>
    <definedName name="VGBGCGH" localSheetId="2">[1]!ERR</definedName>
    <definedName name="VGBGCGH" localSheetId="1">[1]!ERR</definedName>
    <definedName name="VGBGCGH" localSheetId="5">[1]!ERR</definedName>
    <definedName name="VGBGCGH" localSheetId="4">[1]!ERR</definedName>
    <definedName name="VGBGCGH" localSheetId="6">[1]!ERR</definedName>
    <definedName name="VGBGCGH">[1]!ERR</definedName>
    <definedName name="WE" localSheetId="3">[1]!ERR</definedName>
    <definedName name="WE" localSheetId="8">[1]!ERR</definedName>
    <definedName name="WE" localSheetId="2">[1]!ERR</definedName>
    <definedName name="WE" localSheetId="1">[1]!ERR</definedName>
    <definedName name="WE" localSheetId="5">[1]!ERR</definedName>
    <definedName name="WE" localSheetId="4">[1]!ERR</definedName>
    <definedName name="WE" localSheetId="6">[1]!ERR</definedName>
    <definedName name="WE">[1]!ERR</definedName>
    <definedName name="WWW" localSheetId="3">[1]!ERR</definedName>
    <definedName name="WWW" localSheetId="8">[1]!ERR</definedName>
    <definedName name="WWW" localSheetId="2">[1]!ERR</definedName>
    <definedName name="WWW" localSheetId="1">[1]!ERR</definedName>
    <definedName name="WWW" localSheetId="5">[1]!ERR</definedName>
    <definedName name="WWW" localSheetId="4">[1]!ERR</definedName>
    <definedName name="WWW" localSheetId="6">[1]!ERR</definedName>
    <definedName name="WWW">[1]!ERR</definedName>
    <definedName name="XXX" localSheetId="3">[1]!ERR</definedName>
    <definedName name="XXX" localSheetId="0">[1]!ERR</definedName>
    <definedName name="XXX" localSheetId="2">[1]!ERR</definedName>
    <definedName name="XXX" localSheetId="1">[1]!ERR</definedName>
    <definedName name="XXX" localSheetId="5">[1]!ERR</definedName>
    <definedName name="XXX" localSheetId="7">[1]!ERR</definedName>
    <definedName name="XXX" localSheetId="4">[1]!ERR</definedName>
    <definedName name="XXX" localSheetId="6">[1]!ERR</definedName>
    <definedName name="XXX">[1]!ERR</definedName>
  </definedNames>
  <calcPr calcId="152511"/>
</workbook>
</file>

<file path=xl/calcChain.xml><?xml version="1.0" encoding="utf-8"?>
<calcChain xmlns="http://schemas.openxmlformats.org/spreadsheetml/2006/main">
  <c r="G75" i="25" l="1"/>
  <c r="F12" i="27" l="1"/>
  <c r="F14" i="27"/>
  <c r="F13" i="27"/>
  <c r="F15" i="27" l="1"/>
  <c r="A90" i="26" l="1"/>
  <c r="D89" i="26"/>
  <c r="G83" i="26"/>
  <c r="G82" i="26"/>
  <c r="G81" i="26"/>
  <c r="G80" i="26"/>
  <c r="G79" i="26"/>
  <c r="G78" i="26"/>
  <c r="E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58" i="26"/>
  <c r="G57" i="26"/>
  <c r="G56" i="26"/>
  <c r="G55" i="26"/>
  <c r="G54" i="26"/>
  <c r="G53" i="26"/>
  <c r="G52" i="26"/>
  <c r="G51" i="26"/>
  <c r="G48" i="26"/>
  <c r="G47" i="26"/>
  <c r="G44" i="26"/>
  <c r="G43" i="26"/>
  <c r="G40" i="26"/>
  <c r="G39" i="26"/>
  <c r="G38" i="26"/>
  <c r="G37" i="26"/>
  <c r="G36" i="26"/>
  <c r="G35" i="26"/>
  <c r="G34" i="26"/>
  <c r="G31" i="26"/>
  <c r="G30" i="26"/>
  <c r="G29" i="26"/>
  <c r="G28" i="26"/>
  <c r="G27" i="26"/>
  <c r="G26" i="26"/>
  <c r="G25" i="26"/>
  <c r="G22" i="26"/>
  <c r="G21" i="26"/>
  <c r="G20" i="26"/>
  <c r="G19" i="26"/>
  <c r="G18" i="26"/>
  <c r="G17" i="26"/>
  <c r="G14" i="26"/>
  <c r="G13" i="26"/>
  <c r="A80" i="25"/>
  <c r="D79" i="25"/>
  <c r="G73" i="25"/>
  <c r="G72" i="25"/>
  <c r="G71" i="25"/>
  <c r="G70" i="25"/>
  <c r="G69" i="25"/>
  <c r="E68" i="25"/>
  <c r="G68" i="25" s="1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48" i="25"/>
  <c r="G47" i="25"/>
  <c r="G46" i="25"/>
  <c r="G45" i="25"/>
  <c r="G44" i="25"/>
  <c r="G43" i="25"/>
  <c r="G42" i="25"/>
  <c r="G41" i="25"/>
  <c r="G38" i="25"/>
  <c r="G37" i="25"/>
  <c r="G34" i="25"/>
  <c r="G33" i="25"/>
  <c r="G35" i="25" s="1"/>
  <c r="G30" i="25"/>
  <c r="G29" i="25"/>
  <c r="G28" i="25"/>
  <c r="G27" i="25"/>
  <c r="G26" i="25"/>
  <c r="G25" i="25"/>
  <c r="G24" i="25"/>
  <c r="G21" i="25"/>
  <c r="G20" i="25"/>
  <c r="G19" i="25"/>
  <c r="G18" i="25"/>
  <c r="G17" i="25"/>
  <c r="G16" i="25"/>
  <c r="G15" i="25"/>
  <c r="G13" i="25"/>
  <c r="G49" i="26" l="1"/>
  <c r="G45" i="26"/>
  <c r="G32" i="26"/>
  <c r="G15" i="26"/>
  <c r="G22" i="25"/>
  <c r="G39" i="25"/>
  <c r="G49" i="25"/>
  <c r="G31" i="25"/>
  <c r="G23" i="26"/>
  <c r="G59" i="26"/>
  <c r="G84" i="26"/>
  <c r="G41" i="26"/>
  <c r="G74" i="25"/>
  <c r="G85" i="26" l="1"/>
  <c r="G86" i="26" s="1"/>
  <c r="G76" i="25"/>
  <c r="G62" i="24"/>
  <c r="A70" i="24"/>
  <c r="D69" i="24"/>
  <c r="G63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4" i="24"/>
  <c r="G43" i="24"/>
  <c r="G42" i="24"/>
  <c r="G41" i="24"/>
  <c r="G38" i="24"/>
  <c r="G37" i="24"/>
  <c r="G34" i="24"/>
  <c r="G33" i="24"/>
  <c r="G32" i="24"/>
  <c r="G31" i="24"/>
  <c r="G30" i="24"/>
  <c r="G27" i="24"/>
  <c r="G26" i="24"/>
  <c r="G25" i="24"/>
  <c r="G24" i="24"/>
  <c r="G21" i="24"/>
  <c r="G20" i="24"/>
  <c r="G19" i="24"/>
  <c r="G18" i="24"/>
  <c r="G17" i="24"/>
  <c r="G14" i="24"/>
  <c r="G13" i="24"/>
  <c r="G87" i="26" l="1"/>
  <c r="G88" i="26"/>
  <c r="G78" i="25"/>
  <c r="G79" i="25" s="1"/>
  <c r="G80" i="25" s="1"/>
  <c r="G81" i="25" s="1"/>
  <c r="G77" i="25"/>
  <c r="G64" i="24"/>
  <c r="G15" i="24"/>
  <c r="G28" i="24"/>
  <c r="G22" i="24"/>
  <c r="G45" i="24"/>
  <c r="G39" i="24"/>
  <c r="G35" i="24"/>
  <c r="G89" i="26" l="1"/>
  <c r="G90" i="26" s="1"/>
  <c r="G91" i="26" s="1"/>
  <c r="G65" i="24"/>
  <c r="G68" i="24" s="1"/>
  <c r="G67" i="24" l="1"/>
  <c r="G66" i="24"/>
  <c r="G69" i="24" l="1"/>
  <c r="G70" i="24" s="1"/>
  <c r="G71" i="24" s="1"/>
  <c r="J31" i="23"/>
  <c r="A80" i="23"/>
  <c r="D79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2" i="23"/>
  <c r="G51" i="23"/>
  <c r="G50" i="23"/>
  <c r="G49" i="23"/>
  <c r="G48" i="23"/>
  <c r="G47" i="23"/>
  <c r="G46" i="23"/>
  <c r="G43" i="23"/>
  <c r="G42" i="23"/>
  <c r="G39" i="23"/>
  <c r="G38" i="23"/>
  <c r="G35" i="23"/>
  <c r="G34" i="23"/>
  <c r="G33" i="23"/>
  <c r="G32" i="23"/>
  <c r="G31" i="23"/>
  <c r="G28" i="23"/>
  <c r="G27" i="23"/>
  <c r="G26" i="23"/>
  <c r="G25" i="23"/>
  <c r="I23" i="23"/>
  <c r="I22" i="23"/>
  <c r="G22" i="23"/>
  <c r="G21" i="23"/>
  <c r="G20" i="23"/>
  <c r="G19" i="23"/>
  <c r="G18" i="23"/>
  <c r="G15" i="23"/>
  <c r="G14" i="23"/>
  <c r="F2" i="23"/>
  <c r="G17" i="22"/>
  <c r="A33" i="22"/>
  <c r="D32" i="22"/>
  <c r="G26" i="22"/>
  <c r="G25" i="22"/>
  <c r="G22" i="22"/>
  <c r="G23" i="22" s="1"/>
  <c r="G19" i="22"/>
  <c r="G18" i="22"/>
  <c r="G16" i="22"/>
  <c r="G13" i="22"/>
  <c r="G14" i="22" s="1"/>
  <c r="G20" i="22" l="1"/>
  <c r="G44" i="23"/>
  <c r="G36" i="23"/>
  <c r="G40" i="23"/>
  <c r="G53" i="23"/>
  <c r="G29" i="23"/>
  <c r="G74" i="23"/>
  <c r="G23" i="23"/>
  <c r="G16" i="23"/>
  <c r="G27" i="22"/>
  <c r="G28" i="22" l="1"/>
  <c r="G75" i="23"/>
  <c r="G77" i="23" s="1"/>
  <c r="G29" i="22"/>
  <c r="G31" i="22"/>
  <c r="G30" i="22"/>
  <c r="G78" i="23" l="1"/>
  <c r="G76" i="23"/>
  <c r="G32" i="22"/>
  <c r="G33" i="22" s="1"/>
  <c r="G34" i="22" s="1"/>
  <c r="I82" i="23" l="1"/>
  <c r="G79" i="23"/>
  <c r="G80" i="23" s="1"/>
  <c r="G81" i="23" s="1"/>
  <c r="I83" i="23" s="1"/>
  <c r="G80" i="19" l="1"/>
  <c r="D89" i="18"/>
  <c r="N71" i="21"/>
  <c r="N73" i="21" s="1"/>
  <c r="G79" i="18" l="1"/>
  <c r="F105" i="19" l="1"/>
  <c r="F102" i="19"/>
  <c r="F101" i="19"/>
  <c r="F98" i="19"/>
  <c r="F97" i="19"/>
  <c r="F96" i="19"/>
  <c r="F95" i="19"/>
  <c r="F94" i="19"/>
  <c r="F93" i="19"/>
  <c r="F90" i="19"/>
  <c r="F89" i="19"/>
  <c r="G45" i="21" l="1"/>
  <c r="H45" i="21" s="1"/>
  <c r="D28" i="21"/>
  <c r="F28" i="21" s="1"/>
  <c r="I28" i="21" s="1"/>
  <c r="L28" i="21" s="1"/>
  <c r="G61" i="21"/>
  <c r="H61" i="21" s="1"/>
  <c r="F61" i="21"/>
  <c r="G60" i="21"/>
  <c r="H60" i="21" s="1"/>
  <c r="F60" i="21"/>
  <c r="G59" i="21"/>
  <c r="H59" i="21" s="1"/>
  <c r="F59" i="21"/>
  <c r="F58" i="21"/>
  <c r="G58" i="21"/>
  <c r="H58" i="21" s="1"/>
  <c r="I58" i="21" s="1"/>
  <c r="L58" i="21" s="1"/>
  <c r="G57" i="21"/>
  <c r="H57" i="21" s="1"/>
  <c r="F57" i="21"/>
  <c r="G56" i="21"/>
  <c r="H56" i="21" s="1"/>
  <c r="F56" i="21"/>
  <c r="G55" i="21"/>
  <c r="H55" i="21" s="1"/>
  <c r="F55" i="21"/>
  <c r="G51" i="21"/>
  <c r="H51" i="21" s="1"/>
  <c r="F51" i="21"/>
  <c r="G50" i="21"/>
  <c r="H50" i="21" s="1"/>
  <c r="F50" i="21"/>
  <c r="G49" i="21"/>
  <c r="H49" i="21" s="1"/>
  <c r="F49" i="21"/>
  <c r="F45" i="21"/>
  <c r="G44" i="21"/>
  <c r="H44" i="21" s="1"/>
  <c r="F44" i="21"/>
  <c r="G43" i="21"/>
  <c r="H43" i="21" s="1"/>
  <c r="F43" i="21"/>
  <c r="F34" i="21"/>
  <c r="I34" i="21" s="1"/>
  <c r="L34" i="21" s="1"/>
  <c r="F33" i="21"/>
  <c r="I33" i="21" s="1"/>
  <c r="L33" i="21" s="1"/>
  <c r="F32" i="21"/>
  <c r="I32" i="21" s="1"/>
  <c r="L32" i="21" s="1"/>
  <c r="F31" i="21"/>
  <c r="I31" i="21" s="1"/>
  <c r="L31" i="21" s="1"/>
  <c r="F30" i="21"/>
  <c r="I30" i="21" s="1"/>
  <c r="L30" i="21" s="1"/>
  <c r="F29" i="21"/>
  <c r="I29" i="21" s="1"/>
  <c r="L29" i="21" s="1"/>
  <c r="F24" i="21"/>
  <c r="I24" i="21" s="1"/>
  <c r="L24" i="21" s="1"/>
  <c r="F23" i="21"/>
  <c r="I23" i="21" s="1"/>
  <c r="L23" i="21" s="1"/>
  <c r="F22" i="21"/>
  <c r="I22" i="21" s="1"/>
  <c r="L22" i="21" s="1"/>
  <c r="F17" i="21"/>
  <c r="I17" i="21" s="1"/>
  <c r="L17" i="21" s="1"/>
  <c r="F16" i="21"/>
  <c r="I16" i="21" s="1"/>
  <c r="L16" i="21" s="1"/>
  <c r="F15" i="21"/>
  <c r="I15" i="21" s="1"/>
  <c r="L15" i="21" s="1"/>
  <c r="I61" i="21" l="1"/>
  <c r="L61" i="21" s="1"/>
  <c r="I59" i="21"/>
  <c r="L59" i="21" s="1"/>
  <c r="I50" i="21"/>
  <c r="L50" i="21" s="1"/>
  <c r="I44" i="21"/>
  <c r="L44" i="21" s="1"/>
  <c r="I45" i="21"/>
  <c r="L45" i="21" s="1"/>
  <c r="I43" i="21"/>
  <c r="L43" i="21" s="1"/>
  <c r="I60" i="21"/>
  <c r="L60" i="21" s="1"/>
  <c r="I49" i="21"/>
  <c r="L49" i="21" s="1"/>
  <c r="I51" i="21"/>
  <c r="L51" i="21" s="1"/>
  <c r="I56" i="21"/>
  <c r="L56" i="21" s="1"/>
  <c r="I55" i="21"/>
  <c r="L55" i="21" s="1"/>
  <c r="I57" i="21"/>
  <c r="L57" i="21" s="1"/>
  <c r="L25" i="21"/>
  <c r="L19" i="21"/>
  <c r="L35" i="21"/>
  <c r="L46" i="21" l="1"/>
  <c r="L36" i="21"/>
  <c r="L62" i="21"/>
  <c r="L52" i="21"/>
  <c r="L64" i="21" l="1"/>
  <c r="L67" i="21"/>
  <c r="N25" i="21" l="1"/>
  <c r="N52" i="21"/>
  <c r="N35" i="21"/>
  <c r="N62" i="21"/>
  <c r="N46" i="21"/>
  <c r="N19" i="21"/>
  <c r="N67" i="21" l="1"/>
  <c r="A90" i="18" l="1"/>
  <c r="G105" i="19"/>
  <c r="G106" i="19" s="1"/>
  <c r="G102" i="19"/>
  <c r="G101" i="19"/>
  <c r="I99" i="19"/>
  <c r="I98" i="19"/>
  <c r="G98" i="19"/>
  <c r="K97" i="19"/>
  <c r="I97" i="19"/>
  <c r="G97" i="19"/>
  <c r="J96" i="19"/>
  <c r="J99" i="19" s="1"/>
  <c r="G96" i="19"/>
  <c r="J95" i="19"/>
  <c r="G95" i="19"/>
  <c r="I94" i="19"/>
  <c r="G94" i="19"/>
  <c r="I93" i="19"/>
  <c r="G93" i="19"/>
  <c r="I90" i="19"/>
  <c r="G90" i="19"/>
  <c r="I89" i="19"/>
  <c r="G89" i="19"/>
  <c r="G84" i="19"/>
  <c r="G83" i="19"/>
  <c r="G82" i="19"/>
  <c r="G81" i="19"/>
  <c r="E79" i="19"/>
  <c r="G79" i="19" s="1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59" i="19"/>
  <c r="G58" i="19"/>
  <c r="G57" i="19"/>
  <c r="G56" i="19"/>
  <c r="G55" i="19"/>
  <c r="G54" i="19"/>
  <c r="G53" i="19"/>
  <c r="G52" i="19"/>
  <c r="G49" i="19"/>
  <c r="G48" i="19"/>
  <c r="G45" i="19"/>
  <c r="G44" i="19"/>
  <c r="G41" i="19"/>
  <c r="G40" i="19"/>
  <c r="G39" i="19"/>
  <c r="G38" i="19"/>
  <c r="G37" i="19"/>
  <c r="G36" i="19"/>
  <c r="G35" i="19"/>
  <c r="G32" i="19"/>
  <c r="G31" i="19"/>
  <c r="G30" i="19"/>
  <c r="G29" i="19"/>
  <c r="G28" i="19"/>
  <c r="G27" i="19"/>
  <c r="G26" i="19"/>
  <c r="I24" i="19"/>
  <c r="I23" i="19"/>
  <c r="G23" i="19"/>
  <c r="I22" i="19"/>
  <c r="G22" i="19"/>
  <c r="G21" i="19"/>
  <c r="G20" i="19"/>
  <c r="G19" i="19"/>
  <c r="G18" i="19"/>
  <c r="G15" i="19"/>
  <c r="G14" i="19"/>
  <c r="F2" i="19"/>
  <c r="G16" i="19" l="1"/>
  <c r="G33" i="19"/>
  <c r="G50" i="19"/>
  <c r="G60" i="19"/>
  <c r="G85" i="19"/>
  <c r="G46" i="19"/>
  <c r="G42" i="19"/>
  <c r="G24" i="19"/>
  <c r="G103" i="19"/>
  <c r="G99" i="19"/>
  <c r="G91" i="19"/>
  <c r="G107" i="19" l="1"/>
  <c r="G86" i="19"/>
  <c r="G108" i="19" l="1"/>
  <c r="G111" i="19" l="1"/>
  <c r="G109" i="19"/>
  <c r="G110" i="19"/>
  <c r="G38" i="18"/>
  <c r="E78" i="18"/>
  <c r="G78" i="18" s="1"/>
  <c r="G80" i="18"/>
  <c r="G83" i="18"/>
  <c r="G82" i="18"/>
  <c r="G81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58" i="18"/>
  <c r="G57" i="18"/>
  <c r="G56" i="18"/>
  <c r="G55" i="18"/>
  <c r="G54" i="18"/>
  <c r="G53" i="18"/>
  <c r="G52" i="18"/>
  <c r="G51" i="18"/>
  <c r="G48" i="18"/>
  <c r="G47" i="18"/>
  <c r="G44" i="18"/>
  <c r="G43" i="18"/>
  <c r="G40" i="18"/>
  <c r="G39" i="18"/>
  <c r="G37" i="18"/>
  <c r="G36" i="18"/>
  <c r="G35" i="18"/>
  <c r="G34" i="18"/>
  <c r="G31" i="18"/>
  <c r="G30" i="18"/>
  <c r="G29" i="18"/>
  <c r="G28" i="18"/>
  <c r="G27" i="18"/>
  <c r="G26" i="18"/>
  <c r="G25" i="18"/>
  <c r="G22" i="18"/>
  <c r="G21" i="18"/>
  <c r="G20" i="18"/>
  <c r="G19" i="18"/>
  <c r="G18" i="18"/>
  <c r="G17" i="18"/>
  <c r="G14" i="18"/>
  <c r="G13" i="18"/>
  <c r="G112" i="19" l="1"/>
  <c r="G113" i="19"/>
  <c r="G114" i="19" s="1"/>
  <c r="G45" i="18"/>
  <c r="G84" i="18"/>
  <c r="G49" i="18"/>
  <c r="G15" i="18"/>
  <c r="G32" i="18"/>
  <c r="G23" i="18"/>
  <c r="G41" i="18"/>
  <c r="G59" i="18"/>
  <c r="G85" i="18" l="1"/>
  <c r="G87" i="18" l="1"/>
  <c r="G86" i="18"/>
  <c r="G88" i="18"/>
  <c r="G89" i="18" l="1"/>
  <c r="G90" i="18" s="1"/>
  <c r="G91" i="18" s="1"/>
  <c r="I81" i="23" l="1"/>
  <c r="I84" i="23" s="1"/>
  <c r="L84" i="23" s="1"/>
</calcChain>
</file>

<file path=xl/comments1.xml><?xml version="1.0" encoding="utf-8"?>
<comments xmlns="http://schemas.openxmlformats.org/spreadsheetml/2006/main">
  <authors>
    <author>Asus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</t>
        </r>
      </text>
    </comment>
  </commentList>
</comments>
</file>

<file path=xl/sharedStrings.xml><?xml version="1.0" encoding="utf-8"?>
<sst xmlns="http://schemas.openxmlformats.org/spreadsheetml/2006/main" count="1451" uniqueCount="283">
  <si>
    <t>M2</t>
  </si>
  <si>
    <t>CIMENTACION</t>
  </si>
  <si>
    <t>M3</t>
  </si>
  <si>
    <t>TOTAL</t>
  </si>
  <si>
    <t>ML</t>
  </si>
  <si>
    <t>KG</t>
  </si>
  <si>
    <t>CANTIDAD</t>
  </si>
  <si>
    <t>UND</t>
  </si>
  <si>
    <t>Viga de amarre para cimentacion en concreto de 3000 Psi</t>
  </si>
  <si>
    <t>ESTRUCTURA</t>
  </si>
  <si>
    <t>Pañete liso (allanado) muros 1:4, incluye filos y dilataciones</t>
  </si>
  <si>
    <t>CUBIERTA</t>
  </si>
  <si>
    <t>INSTITUTO DE VIVIENDA MUNICIPAL DE AGUAZUL "IVIMA"</t>
  </si>
  <si>
    <t>DESCRIPCIÓN DE ÍTEMS</t>
  </si>
  <si>
    <t>Descapote a mano</t>
  </si>
  <si>
    <t>Columna concreto de resistencia 3000 psi (0.20x0.12x1)</t>
  </si>
  <si>
    <t>MAMPOSTERIA</t>
  </si>
  <si>
    <t>Muro en bloque No. 5 de 0.12 m, (30 x 12 x 20)</t>
  </si>
  <si>
    <t>Teja en fibrocemento No.6. Suministro e Instalacion.</t>
  </si>
  <si>
    <t>Tanque elevado 500 lts con conexión y distribucion PVC  de 1/2" y 1". Suministro e instal.</t>
  </si>
  <si>
    <t>Ducha prysma conjunto individual (tipo cromada) con registro o valvula. Suministro e instal.</t>
  </si>
  <si>
    <t>Lavadero prefabricado de .60 x .80. Suministro e instal.</t>
  </si>
  <si>
    <t>Replanteo y localizacion para Arquitectura, sobre terreno</t>
  </si>
  <si>
    <t xml:space="preserve">Viga canal, en concreto impermeabilizado 3000 psi </t>
  </si>
  <si>
    <t>Placa base en concreto 3000 psi e=0.07m reforzada con malla Q5</t>
  </si>
  <si>
    <t>Pañete bajo placa 1:4, con filos y dilataciones</t>
  </si>
  <si>
    <t>Tuberia de A.LL.  PVC  4"</t>
  </si>
  <si>
    <t>ACTIVIDADES PRELIMINARES</t>
  </si>
  <si>
    <t>Puerta en lamina cold rolled calibre 18 pintada con anticorrosivo, incluye marco . Suministro e instalacion.</t>
  </si>
  <si>
    <t>Reventilacion PVC  3"</t>
  </si>
  <si>
    <t>Ventana en lamina cold rollled calibre 18, pintada e instalada, con vidrio incoloro 4 mm . Suministro e instal.</t>
  </si>
  <si>
    <t>FECHA:</t>
  </si>
  <si>
    <t>REPUBLICA DE COLOMBIA</t>
  </si>
  <si>
    <t>DEPARTAMENTO DE CASANARE</t>
  </si>
  <si>
    <t>MUNICIPIO DE AGUAZUL</t>
  </si>
  <si>
    <t>CANTIDADES DE OBRA Y PRESUPUESTO</t>
  </si>
  <si>
    <t>CAPITULO</t>
  </si>
  <si>
    <t>CODIGO</t>
  </si>
  <si>
    <t>VALOR UNITARIO</t>
  </si>
  <si>
    <t xml:space="preserve">VALOR PARCIAL </t>
  </si>
  <si>
    <t>SUB TOTAL</t>
  </si>
  <si>
    <t>Acero de Refuerzo Grado 60</t>
  </si>
  <si>
    <t>Viga aerea de 0.12 x 0.20 en concreto de 3000 Psi</t>
  </si>
  <si>
    <t>Losa maciza elevada en concreto de  3000 psi e= 0.12 m.</t>
  </si>
  <si>
    <t>CARPINTERIA METALICA</t>
  </si>
  <si>
    <t>7</t>
  </si>
  <si>
    <t>INSTALACIONES ELECTRICAS</t>
  </si>
  <si>
    <t>8</t>
  </si>
  <si>
    <t>INSTALACIONES HIDRAULICAS</t>
  </si>
  <si>
    <t>8,1</t>
  </si>
  <si>
    <t>5258</t>
  </si>
  <si>
    <t>Punto agua fria PVC 1/2"</t>
  </si>
  <si>
    <t>8,2</t>
  </si>
  <si>
    <t>5383</t>
  </si>
  <si>
    <t>Punto desaugue sanitario PVC 2"</t>
  </si>
  <si>
    <t>8,3</t>
  </si>
  <si>
    <t>6267</t>
  </si>
  <si>
    <t>Punto desaugue sanitario PVC 3" Con sifon</t>
  </si>
  <si>
    <t>8,4</t>
  </si>
  <si>
    <t>6346</t>
  </si>
  <si>
    <t xml:space="preserve">Punto desaugue sanitario PVC 4" </t>
  </si>
  <si>
    <t>8,5</t>
  </si>
  <si>
    <t>136</t>
  </si>
  <si>
    <t>8,6</t>
  </si>
  <si>
    <t>5914</t>
  </si>
  <si>
    <t>Tuberia sanitaria PVC 2", Suministro e instalacion.</t>
  </si>
  <si>
    <t>8,7</t>
  </si>
  <si>
    <t>4831</t>
  </si>
  <si>
    <t>Tuberia sanitaria PVC 3", Suministro e instalacion.</t>
  </si>
  <si>
    <t>8,8</t>
  </si>
  <si>
    <t>4832</t>
  </si>
  <si>
    <t>Tuberia sanitaria PVC 4", Suministro e instalacion.</t>
  </si>
  <si>
    <t>8,9</t>
  </si>
  <si>
    <t>784</t>
  </si>
  <si>
    <t>8,10</t>
  </si>
  <si>
    <t>6729</t>
  </si>
  <si>
    <t>8,11</t>
  </si>
  <si>
    <t>5375</t>
  </si>
  <si>
    <t>Tuberia presion PVC RDE 9 1/2". Suministro e instalacion</t>
  </si>
  <si>
    <t>8,12</t>
  </si>
  <si>
    <t>5368</t>
  </si>
  <si>
    <t>8,13</t>
  </si>
  <si>
    <t>8,14</t>
  </si>
  <si>
    <t>8,15</t>
  </si>
  <si>
    <t>8,16</t>
  </si>
  <si>
    <t>5918</t>
  </si>
  <si>
    <t>8,17</t>
  </si>
  <si>
    <t>1242</t>
  </si>
  <si>
    <t>8,18</t>
  </si>
  <si>
    <t>1219</t>
  </si>
  <si>
    <t>%</t>
  </si>
  <si>
    <t>TOTAL COSTO DIRECTO</t>
  </si>
  <si>
    <t>2a. Administracion</t>
  </si>
  <si>
    <t>2b. Imprevistos</t>
  </si>
  <si>
    <t>2c. Utilidad</t>
  </si>
  <si>
    <t>TOTAL AIU</t>
  </si>
  <si>
    <t>TOTAL OBRA SIN INTERVENTORIA</t>
  </si>
  <si>
    <t>TOTAL PROYECTO OBRA</t>
  </si>
  <si>
    <t>PROYECTÓ:</t>
  </si>
  <si>
    <t>ARQ JORGE PERILLA</t>
  </si>
  <si>
    <t xml:space="preserve">MP A15892009-74755342 </t>
  </si>
  <si>
    <t>PROFESIONAL DE APOYO "IVIMA"</t>
  </si>
  <si>
    <t>Excavacion manual en conglomerado</t>
  </si>
  <si>
    <t>Concreto ciclopeo de resistencia 2500 psi</t>
  </si>
  <si>
    <t>Relleno de excavacion con material local compactado</t>
  </si>
  <si>
    <t>Viga cinta de 0.12 x 0.08 m en concreto de resistencia 3000 Psi</t>
  </si>
  <si>
    <t>Alfajia en concreto 0.25m</t>
  </si>
  <si>
    <t>Graniplast esgrafiado fachada</t>
  </si>
  <si>
    <t xml:space="preserve">Enchape pared leon  25 x 35 cm blanco de  corona o similar </t>
  </si>
  <si>
    <t>Piso cerámica 60x60 cm Tráfico comercial ref spada de cerámica Italia o similar</t>
  </si>
  <si>
    <t>Cercha y/o correa metalica tubo rectangular 3" x 1 1/2", calibre 18</t>
  </si>
  <si>
    <t>7625</t>
  </si>
  <si>
    <t>salida para tomacorriente doble con polo a tierra. Incluye tubo pesado tipo pvc 1/2, cable de cobre aislado, caja plastica 5800 o 2400, terminales de derivacion) no incluye aparatos.</t>
  </si>
  <si>
    <t>7627</t>
  </si>
  <si>
    <t>Tomacorriente doble 15A 125V con polo a tierra grado residencil. Suministro e instalacion</t>
  </si>
  <si>
    <t>7603</t>
  </si>
  <si>
    <t>Tablero monofasico sin puerta de 6 circuitos. Suministro e instal.</t>
  </si>
  <si>
    <t>7622</t>
  </si>
  <si>
    <t>breaker tipo riel 1*20A, 10KA. Suministro e instalacion</t>
  </si>
  <si>
    <t>Caja de inspeccion 80 x 80</t>
  </si>
  <si>
    <t>Tuberia presion PVC RDE 11 3/4". Suministro e instalacion</t>
  </si>
  <si>
    <t>1230</t>
  </si>
  <si>
    <t>Sanitario acuacer blanco dos piezas incluye griferia completa y asiento. Suministro e instalacion.</t>
  </si>
  <si>
    <t>1222</t>
  </si>
  <si>
    <t xml:space="preserve">Lavamanos de colgar  milano blanco de corona o similar </t>
  </si>
  <si>
    <t>UN</t>
  </si>
  <si>
    <t>URBANIZACION RINCON DEL LLANO</t>
  </si>
  <si>
    <t>AREA:</t>
  </si>
  <si>
    <t>TIPOLOGIA 6,50 ML</t>
  </si>
  <si>
    <t>PRESUPUESTO - ÁREA URBANA</t>
  </si>
  <si>
    <t>701</t>
  </si>
  <si>
    <t>Rejilla plastica sosco 4*3</t>
  </si>
  <si>
    <t>729</t>
  </si>
  <si>
    <t>75</t>
  </si>
  <si>
    <t>Llave terminal manguera de 1/2"</t>
  </si>
  <si>
    <t>7676</t>
  </si>
  <si>
    <t>Salida para interruptor sencillo, linea decorativa incluye: tubo PVC tipo pesado 1/2", cable de cobre, caja plastica 5800,  terminales PVC y readecuación de muro.</t>
  </si>
  <si>
    <t>1919</t>
  </si>
  <si>
    <t>Salida para interruptor doble, linea decorativa incluye: tubo PVC tipo pesado 1/2", cable de cobre, caja plastica 5800,  terminales PVC y readecuación de muro.</t>
  </si>
  <si>
    <t>1921</t>
  </si>
  <si>
    <t>Bajante zunchada a poste conformada por: Tubo galvanizado 1", uniones galvanizadas, boquilla, y curva galvanizada, hebillas y cinta bandit. Suministro e instalacion</t>
  </si>
  <si>
    <t>und</t>
  </si>
  <si>
    <t>Relleno con material crudo de rio sin clasificar, compactado y transportado</t>
  </si>
  <si>
    <t>7633</t>
  </si>
  <si>
    <t>Salida para iluminacion en techo, incluye tuberia  pvc conduit de 1/2", cable de cobre THWN No 12, accesorios, cajas de paso</t>
  </si>
  <si>
    <t>Meson en acero inoxidale 152*52 cm. 4 puestos gas poceta a la derecha. Suministro e instalacion</t>
  </si>
  <si>
    <t>2270</t>
  </si>
  <si>
    <t>6030</t>
  </si>
  <si>
    <t>Division aluminio y acrilico. Suministro e instalacion</t>
  </si>
  <si>
    <t>puerta gabinete</t>
  </si>
  <si>
    <t>Poyos en concreto de resistencia 3000 psi, 40*10 cm</t>
  </si>
  <si>
    <t>revisar item de vidrios</t>
  </si>
  <si>
    <t>A.</t>
  </si>
  <si>
    <t>VIVIENDA NUEVA DE INTERES PRIORITARIO</t>
  </si>
  <si>
    <t>B.</t>
  </si>
  <si>
    <t xml:space="preserve">CERRAMIENTO VIVIENDA </t>
  </si>
  <si>
    <t>TOTAL COSTO DIRECTO VIVIENDA</t>
  </si>
  <si>
    <t>TOTAL COSTO DIRECTO CERRAMIENTO</t>
  </si>
  <si>
    <t>Según base de datos Construplan actualizada Julio 23 de 2021</t>
  </si>
  <si>
    <t>MEMORIA CANTIDADES  DE HIERRO</t>
  </si>
  <si>
    <t>VIGA CIMENTACION</t>
  </si>
  <si>
    <t>EJE</t>
  </si>
  <si>
    <t>LONG. EJE</t>
  </si>
  <si>
    <t>RECUBRIMIENTO</t>
  </si>
  <si>
    <t>LON NETA</t>
  </si>
  <si>
    <t>TRASLAPO</t>
  </si>
  <si>
    <t>GANCHOS</t>
  </si>
  <si>
    <t>LONG. EFECTIVA</t>
  </si>
  <si>
    <t>No BARRAS</t>
  </si>
  <si>
    <t>FACTOR</t>
  </si>
  <si>
    <t>PESO EN KG</t>
  </si>
  <si>
    <t>VIGA AEREA</t>
  </si>
  <si>
    <t>COLUMNETAS</t>
  </si>
  <si>
    <t>EJE G (3-4)</t>
  </si>
  <si>
    <t>SUBTOTAL HIERRO PRINCIPAL</t>
  </si>
  <si>
    <t>CUADRO DE HIERRO (FLEJES) 15*20</t>
  </si>
  <si>
    <t>LONG. NETA</t>
  </si>
  <si>
    <t>LONG PARA FLEJES C/0.1</t>
  </si>
  <si>
    <t xml:space="preserve">FLEJES C/0.10 </t>
  </si>
  <si>
    <t>LONG. PARA FLES C/.15</t>
  </si>
  <si>
    <t xml:space="preserve">FLEJES C/0.15 </t>
  </si>
  <si>
    <t>TOTAL FLEJES</t>
  </si>
  <si>
    <t>LONG. FLEJE</t>
  </si>
  <si>
    <t>VIGA AEREA FLEJES 7*15</t>
  </si>
  <si>
    <t>COLUMNETAS FLEJES 7*15</t>
  </si>
  <si>
    <t>CALLE 16 # 16-39 TEL. 3174407724</t>
  </si>
  <si>
    <t>ingfernandogarzonb@gmail.com</t>
  </si>
  <si>
    <t>AGUAZUL, CASANARE.</t>
  </si>
  <si>
    <t>SUBTOTAL HIERRO (FLEJES)</t>
  </si>
  <si>
    <t>TOTAL ACERO DE REFUERZO (KG)</t>
  </si>
  <si>
    <t>FERNANDO GARZON BERNAL</t>
  </si>
  <si>
    <t>DANIEL LEONARDO VELASQUEZ PINILLA</t>
  </si>
  <si>
    <t>JORGE ELIECER PERILLA</t>
  </si>
  <si>
    <t>Contratista</t>
  </si>
  <si>
    <t>Interventor</t>
  </si>
  <si>
    <t>Profesional de Apoyo a la Supervision</t>
  </si>
  <si>
    <t>CERRAMIENTO VIVIENDA URBANIZACION VILLA VALERY</t>
  </si>
  <si>
    <t>Excavacion manual en conglomerado &lt; a 1 m (zanjas 0.30 &gt; 0.60)</t>
  </si>
  <si>
    <t>revisar perfiles</t>
  </si>
  <si>
    <t>revisar apus</t>
  </si>
  <si>
    <t>Ducha conjunto individual tipo cromada, con registro full paso de 1/2"</t>
  </si>
  <si>
    <t>Juego de Incrustaciones para baño tipo economico. (3 piezas), Suministro e instalacion</t>
  </si>
  <si>
    <t>incluir poyo ducha</t>
  </si>
  <si>
    <t>C-1</t>
  </si>
  <si>
    <t>Puerta frontal Gabinete cocina</t>
  </si>
  <si>
    <t>VIVIENDA NUEVA DE INTERES PRIORITARIO URBANA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</si>
  <si>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</si>
  <si>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</si>
  <si>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</si>
  <si>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</si>
  <si>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</si>
  <si>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</si>
  <si>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</si>
  <si>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</si>
  <si>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</si>
  <si>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</si>
  <si>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</si>
  <si>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</si>
  <si>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</si>
  <si>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</si>
  <si>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</si>
  <si>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</si>
  <si>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</si>
  <si>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</si>
  <si>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7.1</t>
  </si>
  <si>
    <t>7.2</t>
  </si>
  <si>
    <t>7.3</t>
  </si>
  <si>
    <t>7.4</t>
  </si>
  <si>
    <t>7.5</t>
  </si>
  <si>
    <t>7.6</t>
  </si>
  <si>
    <t>7.7</t>
  </si>
  <si>
    <t>7.8</t>
  </si>
  <si>
    <t>Ventana tipo español, pintada e instalada, con vidrio incoloro 4 mm . Suministro e instal.</t>
  </si>
  <si>
    <t>Pintura vinilo interior sobre pañete 3 manos</t>
  </si>
  <si>
    <t>MEJORAMIENTO VIVIENDA GUAIMARO</t>
  </si>
  <si>
    <t>UN POZO SEPTICO</t>
  </si>
  <si>
    <t>6</t>
  </si>
  <si>
    <t>6.1</t>
  </si>
  <si>
    <t>6.2</t>
  </si>
  <si>
    <t>6.3</t>
  </si>
  <si>
    <t>6.4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</si>
  <si>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</si>
  <si>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</si>
  <si>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</si>
  <si>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</si>
  <si>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</si>
  <si>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</si>
  <si>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</si>
  <si>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</si>
  <si>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</si>
  <si>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INSTALACIONES HIDRAULICAS Y SANITARIAS</t>
  </si>
  <si>
    <t>Pozo septico revestido en piedra 2*2*2. con losa en concreto 3000 psi</t>
  </si>
  <si>
    <t>TIPOLOGIA VIVIENDA NUEVA - 6,50 ML</t>
  </si>
  <si>
    <t xml:space="preserve">VIVIENDA NUEVA DE INTERES PRIORITARIO </t>
  </si>
  <si>
    <t>MEJORAMIENTO DE VIVIENDA</t>
  </si>
  <si>
    <t>FECHA: 2021</t>
  </si>
  <si>
    <t>DIRECCION:</t>
  </si>
  <si>
    <t>Carrera 3 N° 6-69, Barrio Villa Yolanda</t>
  </si>
  <si>
    <r>
      <rPr>
        <b/>
        <sz val="10"/>
        <color theme="1"/>
        <rFont val="Cambria"/>
        <family val="1"/>
        <scheme val="major"/>
      </rPr>
      <t xml:space="preserve">FLOR ALBA MONTAÑA   </t>
    </r>
    <r>
      <rPr>
        <sz val="10"/>
        <color theme="1"/>
        <rFont val="Cambria"/>
        <family val="1"/>
        <scheme val="major"/>
      </rPr>
      <t xml:space="preserve">    C.C 24.228.936 de Aguazul</t>
    </r>
  </si>
  <si>
    <t>Carrera 33 N° 9-76, Barrio Villa Yuliana</t>
  </si>
  <si>
    <r>
      <rPr>
        <b/>
        <sz val="10"/>
        <color theme="1"/>
        <rFont val="Cambria"/>
        <family val="1"/>
        <scheme val="major"/>
      </rPr>
      <t xml:space="preserve">OLGA VEGA </t>
    </r>
    <r>
      <rPr>
        <sz val="10"/>
        <color theme="1"/>
        <rFont val="Cambria"/>
        <family val="1"/>
        <scheme val="major"/>
      </rPr>
      <t xml:space="preserve">C.C 46.381.395 de Sogamoso (Boy) - </t>
    </r>
    <r>
      <rPr>
        <b/>
        <sz val="10"/>
        <color theme="1"/>
        <rFont val="Cambria"/>
        <family val="1"/>
        <scheme val="major"/>
      </rPr>
      <t>CARLOS HUMBERTO PIRAGAUTA</t>
    </r>
    <r>
      <rPr>
        <sz val="10"/>
        <color theme="1"/>
        <rFont val="Cambria"/>
        <family val="1"/>
        <scheme val="major"/>
      </rPr>
      <t xml:space="preserve"> C.C 74.183.599 de Sogamoso (Boy) </t>
    </r>
  </si>
  <si>
    <t>Carrera 12 N° 13-50, San José del bubuy</t>
  </si>
  <si>
    <t>PRESUPUESTO  - AREA URBANA</t>
  </si>
  <si>
    <t>PRESUPUESTO - AREA URBANA</t>
  </si>
  <si>
    <t>PRESUPUESTO - AREA RURAL</t>
  </si>
  <si>
    <t>Vereda el Guaimaro, Aguazul Casanare</t>
  </si>
  <si>
    <t>PRESUPUESTO - ÁREA RURAL</t>
  </si>
  <si>
    <t>ÍTEM</t>
  </si>
  <si>
    <t>DESCRIPCIÓN</t>
  </si>
  <si>
    <t>UNIDAD</t>
  </si>
  <si>
    <t xml:space="preserve"> VR UNITARIO COSTO DIRECTO+AIU </t>
  </si>
  <si>
    <t xml:space="preserve">VR TOTAL </t>
  </si>
  <si>
    <t>CONSTRUCCIÓN DE MEJORAMIENTO DE VIVIENDA</t>
  </si>
  <si>
    <t>CONSTRUCCIÓN VIVIENDA NUEVA</t>
  </si>
  <si>
    <t>PRESUPUESTO GENERAL</t>
  </si>
  <si>
    <r>
      <rPr>
        <b/>
        <sz val="10"/>
        <color theme="1"/>
        <rFont val="Cambria"/>
        <family val="1"/>
        <scheme val="major"/>
      </rPr>
      <t xml:space="preserve">NANCY ALFONSO ACEVEDO </t>
    </r>
    <r>
      <rPr>
        <sz val="10"/>
        <color theme="1"/>
        <rFont val="Cambria"/>
        <family val="1"/>
        <scheme val="major"/>
      </rPr>
      <t>C.C 23.726.208 de Mani (Cas)</t>
    </r>
  </si>
  <si>
    <r>
      <rPr>
        <b/>
        <sz val="10"/>
        <color theme="1"/>
        <rFont val="Cambria"/>
        <family val="1"/>
        <scheme val="major"/>
      </rPr>
      <t>ANA ISABEL PARRA COSTO</t>
    </r>
    <r>
      <rPr>
        <sz val="10"/>
        <color theme="1"/>
        <rFont val="Cambria"/>
        <family val="1"/>
        <scheme val="major"/>
      </rPr>
      <t xml:space="preserve"> C.C. 23.978.246 de recetor (Cas)</t>
    </r>
  </si>
  <si>
    <t>Calle 15B N° 22A - 53, Barrio la Pradera</t>
  </si>
  <si>
    <r>
      <rPr>
        <b/>
        <sz val="10"/>
        <color theme="1"/>
        <rFont val="Cambria"/>
        <family val="1"/>
        <scheme val="major"/>
      </rPr>
      <t>PEDRO PABLO ASCENCIO</t>
    </r>
    <r>
      <rPr>
        <sz val="10"/>
        <color theme="1"/>
        <rFont val="Cambria"/>
        <family val="1"/>
        <scheme val="major"/>
      </rPr>
      <t xml:space="preserve"> C.C. 4.144.138 de Labrabzagrande (Boy)</t>
    </r>
  </si>
  <si>
    <t>51,37 m2</t>
  </si>
  <si>
    <t>CONSTRUCCIÓN DE VIVIENDA DE INTERÉS PRIORITARIO EN SITIO PROPIO Y MEJORAMIENTO DE VIVIENDA EN EL MUNICIPIO DE AGUAZUL, CASANARE.</t>
  </si>
  <si>
    <t>TARJETA PROFESIONAL</t>
  </si>
  <si>
    <t>REPRESENTANTE LEGAL - OFERENTE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</si>
</sst>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.0"/>
    <numFmt numFmtId="169" formatCode="_ * #,##0_ ;_ * \-#,##0_ ;_ * &quot;-&quot;??_ ;_ @_ "/>
    <numFmt numFmtId="170" formatCode="_ * #,##0.000_ ;_ * \-#,##0.000_ ;_ * &quot;-&quot;??_ ;_ @_ "/>
    <numFmt numFmtId="171" formatCode="_-* #,##0.00\ &quot;€&quot;_-;\-* #,##0.00\ &quot;€&quot;_-;_-* &quot;-&quot;??\ &quot;€&quot;_-;_-@_-"/>
    <numFmt numFmtId="172" formatCode="&quot;$&quot;\ #,##0.00;&quot;$&quot;\ \-#,##0.00"/>
    <numFmt numFmtId="173" formatCode="_(* #,##0\ &quot;pta&quot;_);_(* \(#,##0\ &quot;pta&quot;\);_(* &quot;-&quot;??\ &quot;pta&quot;_);_(@_)"/>
    <numFmt numFmtId="174" formatCode="_-* #,##0.00\ [$€]_-;\-* #,##0.00\ [$€]_-;_-* &quot;-&quot;??\ [$€]_-;_-@_-"/>
    <numFmt numFmtId="175" formatCode="_-* #,##0.00_-;\-* #,##0.00_-;_-* &quot;-&quot;_-;_-@_-"/>
    <numFmt numFmtId="176" formatCode="#,##0.00_ ;\-#,##0.00\ "/>
    <numFmt numFmtId="177" formatCode="0.0%"/>
    <numFmt numFmtId="178" formatCode="_-&quot;$&quot;\ * #,##0.00_-;\-&quot;$&quot;\ * #,##0.00_-;_-&quot;$&quot;\ * &quot;-&quot;_-;_-@_-"/>
    <numFmt numFmtId="179" formatCode="_-&quot;$&quot;\ * #,##0_-;\-&quot;$&quot;\ * #,##0_-;_-&quot;$&quot;\ 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.9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Cambria"/>
      <family val="1"/>
      <scheme val="major"/>
    </font>
    <font>
      <sz val="11"/>
      <name val="Arial"/>
      <family val="2"/>
    </font>
    <font>
      <b/>
      <sz val="10"/>
      <color theme="1"/>
      <name val="Cambria"/>
      <family val="1"/>
      <scheme val="major"/>
    </font>
    <font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name val="Cambria"/>
      <family val="1"/>
    </font>
    <font>
      <b/>
      <sz val="9"/>
      <color theme="1"/>
      <name val="Cambria"/>
      <family val="1"/>
    </font>
    <font>
      <b/>
      <sz val="9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theme="1"/>
      <name val="Calibri"/>
      <family val="2"/>
      <scheme val="minor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9"/>
      <color rgb="FFFF0000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BankGothic Lt BT"/>
      <family val="2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9" tint="-0.249977111117893"/>
      <name val="Cambria"/>
      <family val="1"/>
      <scheme val="major"/>
    </font>
    <font>
      <sz val="10"/>
      <name val="Cambria"/>
      <family val="1"/>
      <scheme val="maj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2F91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>
      <alignment horizontal="center"/>
    </xf>
    <xf numFmtId="0" fontId="7" fillId="0" borderId="0"/>
    <xf numFmtId="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8" fontId="11" fillId="0" borderId="0"/>
    <xf numFmtId="166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3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3">
    <xf numFmtId="0" fontId="0" fillId="0" borderId="0" xfId="0"/>
    <xf numFmtId="174" fontId="10" fillId="3" borderId="10" xfId="32" quotePrefix="1" applyNumberFormat="1" applyFont="1" applyFill="1" applyBorder="1" applyAlignment="1">
      <alignment vertical="center" wrapText="1"/>
    </xf>
    <xf numFmtId="174" fontId="10" fillId="3" borderId="12" xfId="32" quotePrefix="1" applyNumberFormat="1" applyFont="1" applyFill="1" applyBorder="1" applyAlignment="1">
      <alignment vertical="center" wrapText="1"/>
    </xf>
    <xf numFmtId="174" fontId="10" fillId="3" borderId="11" xfId="32" quotePrefix="1" applyNumberFormat="1" applyFont="1" applyFill="1" applyBorder="1" applyAlignment="1">
      <alignment vertical="center" wrapText="1"/>
    </xf>
    <xf numFmtId="49" fontId="15" fillId="0" borderId="26" xfId="32" applyNumberFormat="1" applyFont="1" applyFill="1" applyBorder="1" applyAlignment="1">
      <alignment horizontal="center" vertical="center"/>
    </xf>
    <xf numFmtId="49" fontId="15" fillId="0" borderId="27" xfId="32" applyNumberFormat="1" applyFont="1" applyFill="1" applyBorder="1" applyAlignment="1">
      <alignment horizontal="center" vertical="center"/>
    </xf>
    <xf numFmtId="174" fontId="15" fillId="0" borderId="27" xfId="32" applyNumberFormat="1" applyFont="1" applyFill="1" applyBorder="1" applyAlignment="1">
      <alignment horizontal="left" vertical="center" wrapText="1"/>
    </xf>
    <xf numFmtId="174" fontId="15" fillId="0" borderId="27" xfId="32" applyNumberFormat="1" applyFont="1" applyFill="1" applyBorder="1" applyAlignment="1">
      <alignment horizontal="center" vertical="center"/>
    </xf>
    <xf numFmtId="0" fontId="15" fillId="0" borderId="27" xfId="2" applyNumberFormat="1" applyFont="1" applyFill="1" applyBorder="1" applyAlignment="1">
      <alignment horizontal="center" vertical="center" wrapText="1"/>
    </xf>
    <xf numFmtId="0" fontId="15" fillId="0" borderId="28" xfId="2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67" fontId="17" fillId="0" borderId="5" xfId="2" applyNumberFormat="1" applyFont="1" applyFill="1" applyBorder="1" applyAlignment="1">
      <alignment horizontal="left" vertical="center" wrapText="1"/>
    </xf>
    <xf numFmtId="167" fontId="18" fillId="0" borderId="5" xfId="2" applyFont="1" applyFill="1" applyBorder="1" applyAlignment="1">
      <alignment horizontal="left" vertical="center"/>
    </xf>
    <xf numFmtId="166" fontId="19" fillId="0" borderId="5" xfId="33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167" fontId="18" fillId="0" borderId="4" xfId="2" applyFont="1" applyFill="1" applyBorder="1" applyAlignment="1">
      <alignment horizontal="left" vertical="center"/>
    </xf>
    <xf numFmtId="166" fontId="19" fillId="0" borderId="4" xfId="33" applyFont="1" applyFill="1" applyBorder="1" applyAlignment="1">
      <alignment horizontal="left" vertical="center" wrapText="1"/>
    </xf>
    <xf numFmtId="167" fontId="17" fillId="0" borderId="31" xfId="2" applyFont="1" applyFill="1" applyBorder="1" applyAlignment="1"/>
    <xf numFmtId="167" fontId="17" fillId="0" borderId="32" xfId="2" applyFont="1" applyFill="1" applyBorder="1" applyAlignment="1"/>
    <xf numFmtId="167" fontId="17" fillId="0" borderId="33" xfId="2" applyFont="1" applyFill="1" applyBorder="1" applyAlignment="1"/>
    <xf numFmtId="0" fontId="15" fillId="0" borderId="5" xfId="34" applyNumberFormat="1" applyFont="1" applyFill="1" applyBorder="1" applyAlignment="1">
      <alignment horizontal="center" vertical="center" wrapText="1"/>
    </xf>
    <xf numFmtId="0" fontId="20" fillId="0" borderId="11" xfId="34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67" fontId="17" fillId="0" borderId="3" xfId="2" applyNumberFormat="1" applyFont="1" applyFill="1" applyBorder="1" applyAlignment="1">
      <alignment horizontal="left" vertical="center" wrapText="1"/>
    </xf>
    <xf numFmtId="167" fontId="19" fillId="0" borderId="3" xfId="2" applyFont="1" applyFill="1" applyBorder="1" applyAlignment="1">
      <alignment horizontal="left" vertical="center"/>
    </xf>
    <xf numFmtId="166" fontId="19" fillId="0" borderId="3" xfId="33" applyFont="1" applyFill="1" applyBorder="1" applyAlignment="1">
      <alignment horizontal="left" vertical="center" wrapText="1"/>
    </xf>
    <xf numFmtId="0" fontId="20" fillId="0" borderId="7" xfId="34" applyNumberFormat="1" applyFont="1" applyFill="1" applyBorder="1" applyAlignment="1">
      <alignment horizontal="center" vertical="center" wrapText="1"/>
    </xf>
    <xf numFmtId="0" fontId="20" fillId="0" borderId="9" xfId="34" applyNumberFormat="1" applyFont="1" applyFill="1" applyBorder="1" applyAlignment="1">
      <alignment horizontal="center" vertical="center" wrapText="1"/>
    </xf>
    <xf numFmtId="167" fontId="17" fillId="0" borderId="4" xfId="2" applyNumberFormat="1" applyFont="1" applyFill="1" applyBorder="1" applyAlignment="1">
      <alignment horizontal="left" vertical="center" wrapText="1"/>
    </xf>
    <xf numFmtId="167" fontId="19" fillId="0" borderId="4" xfId="2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7" fontId="18" fillId="0" borderId="3" xfId="2" applyNumberFormat="1" applyFont="1" applyFill="1" applyBorder="1" applyAlignment="1">
      <alignment horizontal="left" vertical="center" wrapText="1"/>
    </xf>
    <xf numFmtId="167" fontId="18" fillId="0" borderId="3" xfId="2" applyFont="1" applyFill="1" applyBorder="1" applyAlignment="1">
      <alignment horizontal="left" vertical="center"/>
    </xf>
    <xf numFmtId="167" fontId="18" fillId="0" borderId="3" xfId="2" applyNumberFormat="1" applyFont="1" applyFill="1" applyBorder="1" applyAlignment="1">
      <alignment horizontal="center" wrapText="1"/>
    </xf>
    <xf numFmtId="167" fontId="18" fillId="0" borderId="3" xfId="2" applyFont="1" applyFill="1" applyBorder="1" applyAlignment="1">
      <alignment vertical="center"/>
    </xf>
    <xf numFmtId="167" fontId="18" fillId="0" borderId="31" xfId="2" applyFont="1" applyFill="1" applyBorder="1" applyAlignment="1"/>
    <xf numFmtId="167" fontId="18" fillId="0" borderId="32" xfId="2" applyFont="1" applyFill="1" applyBorder="1" applyAlignment="1"/>
    <xf numFmtId="167" fontId="18" fillId="0" borderId="33" xfId="2" applyFont="1" applyFill="1" applyBorder="1" applyAlignment="1"/>
    <xf numFmtId="0" fontId="16" fillId="0" borderId="5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vertical="center" wrapText="1"/>
    </xf>
    <xf numFmtId="167" fontId="18" fillId="0" borderId="5" xfId="2" applyNumberFormat="1" applyFont="1" applyFill="1" applyBorder="1" applyAlignment="1">
      <alignment horizontal="center" wrapText="1"/>
    </xf>
    <xf numFmtId="167" fontId="18" fillId="0" borderId="5" xfId="2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167" fontId="17" fillId="0" borderId="3" xfId="2" applyNumberFormat="1" applyFont="1" applyFill="1" applyBorder="1"/>
    <xf numFmtId="49" fontId="22" fillId="0" borderId="34" xfId="0" applyNumberFormat="1" applyFont="1" applyFill="1" applyBorder="1" applyAlignment="1">
      <alignment horizontal="center" vertical="center"/>
    </xf>
    <xf numFmtId="167" fontId="17" fillId="2" borderId="3" xfId="2" applyFont="1" applyFill="1" applyBorder="1" applyAlignment="1">
      <alignment vertical="center"/>
    </xf>
    <xf numFmtId="167" fontId="18" fillId="2" borderId="3" xfId="2" applyFont="1" applyFill="1" applyBorder="1" applyAlignment="1">
      <alignment vertical="center"/>
    </xf>
    <xf numFmtId="49" fontId="22" fillId="0" borderId="9" xfId="0" applyNumberFormat="1" applyFont="1" applyFill="1" applyBorder="1" applyAlignment="1">
      <alignment horizontal="center" vertical="center"/>
    </xf>
    <xf numFmtId="167" fontId="17" fillId="0" borderId="4" xfId="2" applyNumberFormat="1" applyFont="1" applyFill="1" applyBorder="1"/>
    <xf numFmtId="167" fontId="17" fillId="2" borderId="4" xfId="2" applyFont="1" applyFill="1" applyBorder="1" applyAlignment="1">
      <alignment vertical="center"/>
    </xf>
    <xf numFmtId="167" fontId="17" fillId="0" borderId="3" xfId="2" applyNumberFormat="1" applyFont="1" applyFill="1" applyBorder="1" applyAlignment="1">
      <alignment horizontal="center" vertical="center"/>
    </xf>
    <xf numFmtId="49" fontId="22" fillId="0" borderId="35" xfId="0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center" vertical="center" wrapText="1"/>
    </xf>
    <xf numFmtId="167" fontId="17" fillId="0" borderId="36" xfId="2" applyNumberFormat="1" applyFont="1" applyFill="1" applyBorder="1" applyAlignment="1">
      <alignment horizontal="center" vertical="center"/>
    </xf>
    <xf numFmtId="166" fontId="19" fillId="0" borderId="39" xfId="33" applyFont="1" applyFill="1" applyBorder="1" applyAlignment="1">
      <alignment horizontal="left" vertical="center" wrapText="1"/>
    </xf>
    <xf numFmtId="174" fontId="17" fillId="0" borderId="13" xfId="0" applyNumberFormat="1" applyFont="1" applyFill="1" applyBorder="1" applyAlignment="1">
      <alignment horizontal="center"/>
    </xf>
    <xf numFmtId="49" fontId="17" fillId="0" borderId="14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174" fontId="17" fillId="0" borderId="0" xfId="0" applyNumberFormat="1" applyFont="1" applyFill="1" applyBorder="1" applyAlignment="1">
      <alignment wrapText="1"/>
    </xf>
    <xf numFmtId="174" fontId="17" fillId="0" borderId="40" xfId="0" applyNumberFormat="1" applyFont="1" applyFill="1" applyBorder="1" applyAlignment="1">
      <alignment horizontal="center" wrapText="1"/>
    </xf>
    <xf numFmtId="175" fontId="19" fillId="0" borderId="39" xfId="37" applyNumberFormat="1" applyFont="1" applyFill="1" applyBorder="1" applyAlignment="1">
      <alignment horizontal="left" vertical="center" wrapText="1"/>
    </xf>
    <xf numFmtId="174" fontId="17" fillId="0" borderId="40" xfId="0" applyNumberFormat="1" applyFont="1" applyFill="1" applyBorder="1" applyAlignment="1">
      <alignment wrapText="1"/>
    </xf>
    <xf numFmtId="9" fontId="17" fillId="0" borderId="13" xfId="35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9" fontId="17" fillId="0" borderId="15" xfId="35" applyFont="1" applyFill="1" applyBorder="1" applyAlignment="1">
      <alignment horizontal="center"/>
    </xf>
    <xf numFmtId="166" fontId="19" fillId="0" borderId="27" xfId="33" applyFont="1" applyFill="1" applyBorder="1" applyAlignment="1">
      <alignment horizontal="left" vertical="center" wrapText="1"/>
    </xf>
    <xf numFmtId="176" fontId="17" fillId="0" borderId="0" xfId="0" applyNumberFormat="1" applyFont="1" applyFill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174" fontId="23" fillId="0" borderId="0" xfId="0" applyNumberFormat="1" applyFont="1" applyBorder="1" applyAlignment="1">
      <alignment wrapText="1"/>
    </xf>
    <xf numFmtId="174" fontId="23" fillId="0" borderId="0" xfId="0" applyNumberFormat="1" applyFont="1" applyBorder="1" applyAlignment="1">
      <alignment horizontal="center"/>
    </xf>
    <xf numFmtId="167" fontId="23" fillId="0" borderId="0" xfId="2" applyNumberFormat="1" applyFont="1" applyBorder="1"/>
    <xf numFmtId="167" fontId="23" fillId="0" borderId="0" xfId="2" applyFont="1" applyBorder="1"/>
    <xf numFmtId="174" fontId="23" fillId="0" borderId="34" xfId="0" applyNumberFormat="1" applyFont="1" applyBorder="1"/>
    <xf numFmtId="174" fontId="24" fillId="0" borderId="14" xfId="0" applyNumberFormat="1" applyFont="1" applyBorder="1" applyAlignment="1">
      <alignment horizontal="center" wrapText="1"/>
    </xf>
    <xf numFmtId="174" fontId="25" fillId="0" borderId="0" xfId="0" applyNumberFormat="1" applyFont="1" applyBorder="1" applyAlignment="1">
      <alignment wrapText="1"/>
    </xf>
    <xf numFmtId="174" fontId="26" fillId="0" borderId="0" xfId="0" applyNumberFormat="1" applyFont="1" applyBorder="1" applyAlignment="1">
      <alignment horizontal="center" wrapText="1"/>
    </xf>
    <xf numFmtId="167" fontId="0" fillId="0" borderId="0" xfId="2" applyNumberFormat="1" applyFont="1" applyBorder="1"/>
    <xf numFmtId="167" fontId="1" fillId="0" borderId="0" xfId="2" applyFont="1" applyBorder="1"/>
    <xf numFmtId="42" fontId="0" fillId="0" borderId="34" xfId="38" applyFont="1" applyBorder="1"/>
    <xf numFmtId="49" fontId="27" fillId="0" borderId="14" xfId="0" applyNumberFormat="1" applyFont="1" applyBorder="1" applyAlignment="1"/>
    <xf numFmtId="49" fontId="27" fillId="0" borderId="12" xfId="0" applyNumberFormat="1" applyFont="1" applyBorder="1" applyAlignment="1"/>
    <xf numFmtId="174" fontId="0" fillId="0" borderId="0" xfId="0" applyNumberFormat="1" applyFont="1" applyBorder="1" applyAlignment="1">
      <alignment horizontal="center"/>
    </xf>
    <xf numFmtId="174" fontId="0" fillId="0" borderId="34" xfId="0" applyNumberFormat="1" applyFont="1" applyBorder="1"/>
    <xf numFmtId="174" fontId="28" fillId="0" borderId="14" xfId="0" applyNumberFormat="1" applyFont="1" applyBorder="1" applyAlignment="1">
      <alignment vertical="center" wrapText="1"/>
    </xf>
    <xf numFmtId="174" fontId="30" fillId="0" borderId="0" xfId="0" applyNumberFormat="1" applyFont="1" applyBorder="1" applyAlignment="1">
      <alignment wrapText="1"/>
    </xf>
    <xf numFmtId="167" fontId="27" fillId="0" borderId="10" xfId="2" applyNumberFormat="1" applyFont="1" applyBorder="1" applyAlignment="1">
      <alignment horizontal="center" vertical="center"/>
    </xf>
    <xf numFmtId="174" fontId="0" fillId="0" borderId="12" xfId="0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167" fontId="14" fillId="0" borderId="3" xfId="2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0" fontId="14" fillId="0" borderId="3" xfId="2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/>
    </xf>
    <xf numFmtId="49" fontId="22" fillId="2" borderId="7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2" fontId="0" fillId="0" borderId="0" xfId="38" applyFont="1"/>
    <xf numFmtId="167" fontId="0" fillId="0" borderId="0" xfId="0" applyNumberFormat="1"/>
    <xf numFmtId="49" fontId="15" fillId="0" borderId="29" xfId="32" applyNumberFormat="1" applyFont="1" applyFill="1" applyBorder="1" applyAlignment="1">
      <alignment horizontal="center" vertical="center"/>
    </xf>
    <xf numFmtId="49" fontId="15" fillId="0" borderId="30" xfId="32" applyNumberFormat="1" applyFont="1" applyFill="1" applyBorder="1" applyAlignment="1">
      <alignment horizontal="center" vertical="center"/>
    </xf>
    <xf numFmtId="166" fontId="19" fillId="5" borderId="4" xfId="33" applyFont="1" applyFill="1" applyBorder="1" applyAlignment="1">
      <alignment horizontal="left" vertical="center" wrapText="1"/>
    </xf>
    <xf numFmtId="166" fontId="18" fillId="5" borderId="4" xfId="33" applyFont="1" applyFill="1" applyBorder="1" applyAlignment="1">
      <alignment horizontal="left" vertical="center" wrapText="1"/>
    </xf>
    <xf numFmtId="175" fontId="22" fillId="9" borderId="39" xfId="37" applyNumberFormat="1" applyFont="1" applyFill="1" applyBorder="1" applyAlignment="1">
      <alignment horizontal="left" vertical="center" wrapText="1"/>
    </xf>
    <xf numFmtId="49" fontId="17" fillId="9" borderId="31" xfId="0" applyNumberFormat="1" applyFont="1" applyFill="1" applyBorder="1" applyAlignment="1">
      <alignment horizontal="center"/>
    </xf>
    <xf numFmtId="49" fontId="17" fillId="9" borderId="32" xfId="0" applyNumberFormat="1" applyFont="1" applyFill="1" applyBorder="1" applyAlignment="1">
      <alignment horizontal="center"/>
    </xf>
    <xf numFmtId="174" fontId="17" fillId="9" borderId="30" xfId="0" applyNumberFormat="1" applyFont="1" applyFill="1" applyBorder="1" applyAlignment="1">
      <alignment horizontal="center" wrapText="1"/>
    </xf>
    <xf numFmtId="43" fontId="0" fillId="0" borderId="0" xfId="0" applyNumberFormat="1"/>
    <xf numFmtId="167" fontId="19" fillId="10" borderId="3" xfId="2" applyFont="1" applyFill="1" applyBorder="1" applyAlignment="1">
      <alignment horizontal="left" vertical="center"/>
    </xf>
    <xf numFmtId="167" fontId="19" fillId="10" borderId="4" xfId="2" applyFont="1" applyFill="1" applyBorder="1" applyAlignment="1">
      <alignment horizontal="left" vertical="center"/>
    </xf>
    <xf numFmtId="0" fontId="16" fillId="10" borderId="9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left" vertical="center" wrapText="1"/>
    </xf>
    <xf numFmtId="167" fontId="18" fillId="10" borderId="4" xfId="2" applyFont="1" applyFill="1" applyBorder="1" applyAlignment="1">
      <alignment vertical="center"/>
    </xf>
    <xf numFmtId="167" fontId="18" fillId="10" borderId="3" xfId="2" applyFont="1" applyFill="1" applyBorder="1" applyAlignment="1">
      <alignment horizontal="left" vertical="center"/>
    </xf>
    <xf numFmtId="167" fontId="18" fillId="10" borderId="3" xfId="2" applyFont="1" applyFill="1" applyBorder="1" applyAlignment="1">
      <alignment vertical="center"/>
    </xf>
    <xf numFmtId="167" fontId="18" fillId="10" borderId="5" xfId="2" applyFont="1" applyFill="1" applyBorder="1" applyAlignment="1">
      <alignment vertical="center"/>
    </xf>
    <xf numFmtId="0" fontId="32" fillId="0" borderId="41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0" xfId="0" applyFont="1"/>
    <xf numFmtId="0" fontId="32" fillId="0" borderId="44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2" fontId="32" fillId="2" borderId="3" xfId="39" applyNumberFormat="1" applyFont="1" applyFill="1" applyBorder="1" applyAlignment="1">
      <alignment horizontal="center"/>
    </xf>
    <xf numFmtId="2" fontId="32" fillId="0" borderId="37" xfId="0" applyNumberFormat="1" applyFont="1" applyBorder="1" applyAlignment="1">
      <alignment horizontal="center"/>
    </xf>
    <xf numFmtId="0" fontId="32" fillId="0" borderId="0" xfId="0" applyFont="1" applyBorder="1"/>
    <xf numFmtId="2" fontId="1" fillId="2" borderId="0" xfId="40" applyNumberFormat="1" applyFont="1" applyFill="1" applyBorder="1"/>
    <xf numFmtId="0" fontId="1" fillId="0" borderId="0" xfId="40" applyFont="1" applyBorder="1" applyAlignment="1">
      <alignment horizontal="center" vertical="center"/>
    </xf>
    <xf numFmtId="0" fontId="32" fillId="0" borderId="13" xfId="40" applyFont="1" applyBorder="1" applyAlignment="1">
      <alignment horizontal="center" vertical="center"/>
    </xf>
    <xf numFmtId="0" fontId="4" fillId="0" borderId="0" xfId="40" applyFont="1" applyBorder="1" applyAlignment="1">
      <alignment horizontal="center" vertical="center"/>
    </xf>
    <xf numFmtId="2" fontId="32" fillId="6" borderId="37" xfId="0" applyNumberFormat="1" applyFont="1" applyFill="1" applyBorder="1" applyAlignment="1">
      <alignment horizontal="center"/>
    </xf>
    <xf numFmtId="10" fontId="32" fillId="0" borderId="0" xfId="35" applyNumberFormat="1" applyFont="1" applyBorder="1"/>
    <xf numFmtId="167" fontId="34" fillId="2" borderId="3" xfId="41" applyFont="1" applyFill="1" applyBorder="1" applyAlignment="1">
      <alignment wrapText="1"/>
    </xf>
    <xf numFmtId="167" fontId="4" fillId="2" borderId="0" xfId="41" applyFont="1" applyFill="1" applyBorder="1" applyAlignment="1">
      <alignment wrapText="1"/>
    </xf>
    <xf numFmtId="0" fontId="4" fillId="0" borderId="3" xfId="39" applyFont="1" applyBorder="1" applyAlignment="1">
      <alignment horizontal="center" vertical="center"/>
    </xf>
    <xf numFmtId="10" fontId="32" fillId="0" borderId="0" xfId="35" applyNumberFormat="1" applyFont="1"/>
    <xf numFmtId="2" fontId="33" fillId="6" borderId="37" xfId="0" applyNumberFormat="1" applyFont="1" applyFill="1" applyBorder="1" applyAlignment="1">
      <alignment horizontal="center"/>
    </xf>
    <xf numFmtId="2" fontId="32" fillId="0" borderId="40" xfId="0" applyNumberFormat="1" applyFont="1" applyBorder="1" applyAlignment="1">
      <alignment horizontal="center"/>
    </xf>
    <xf numFmtId="0" fontId="35" fillId="2" borderId="13" xfId="40" applyFont="1" applyFill="1" applyBorder="1" applyAlignment="1">
      <alignment horizontal="center" vertical="center" wrapText="1"/>
    </xf>
    <xf numFmtId="0" fontId="35" fillId="2" borderId="3" xfId="40" applyFont="1" applyFill="1" applyBorder="1" applyAlignment="1">
      <alignment horizontal="center" vertical="center" wrapText="1"/>
    </xf>
    <xf numFmtId="0" fontId="35" fillId="2" borderId="3" xfId="40" applyFont="1" applyFill="1" applyBorder="1" applyAlignment="1">
      <alignment horizontal="center" vertical="center"/>
    </xf>
    <xf numFmtId="1" fontId="32" fillId="0" borderId="3" xfId="0" applyNumberFormat="1" applyFont="1" applyBorder="1" applyAlignment="1">
      <alignment horizontal="center"/>
    </xf>
    <xf numFmtId="1" fontId="32" fillId="0" borderId="0" xfId="0" applyNumberFormat="1" applyFont="1"/>
    <xf numFmtId="0" fontId="1" fillId="0" borderId="44" xfId="40" applyFont="1" applyBorder="1" applyAlignment="1">
      <alignment wrapText="1"/>
    </xf>
    <xf numFmtId="0" fontId="2" fillId="0" borderId="0" xfId="40" applyFont="1" applyBorder="1" applyAlignment="1">
      <alignment horizontal="center" wrapText="1"/>
    </xf>
    <xf numFmtId="2" fontId="2" fillId="2" borderId="0" xfId="40" applyNumberFormat="1" applyFont="1" applyFill="1" applyBorder="1" applyAlignment="1">
      <alignment wrapText="1"/>
    </xf>
    <xf numFmtId="0" fontId="2" fillId="2" borderId="0" xfId="40" applyFont="1" applyFill="1" applyBorder="1" applyAlignment="1">
      <alignment wrapText="1"/>
    </xf>
    <xf numFmtId="0" fontId="2" fillId="0" borderId="0" xfId="4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9" fontId="32" fillId="0" borderId="0" xfId="35" applyFont="1"/>
    <xf numFmtId="0" fontId="38" fillId="0" borderId="44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17" fillId="2" borderId="3" xfId="2" applyNumberFormat="1" applyFont="1" applyFill="1" applyBorder="1" applyAlignment="1">
      <alignment horizontal="left" vertical="center" wrapText="1"/>
    </xf>
    <xf numFmtId="167" fontId="18" fillId="7" borderId="5" xfId="2" applyFont="1" applyFill="1" applyBorder="1" applyAlignment="1">
      <alignment horizontal="left" vertical="center"/>
    </xf>
    <xf numFmtId="167" fontId="18" fillId="7" borderId="4" xfId="2" applyFont="1" applyFill="1" applyBorder="1" applyAlignment="1">
      <alignment horizontal="left" vertical="center"/>
    </xf>
    <xf numFmtId="167" fontId="19" fillId="7" borderId="3" xfId="2" applyFont="1" applyFill="1" applyBorder="1" applyAlignment="1">
      <alignment horizontal="left" vertical="center"/>
    </xf>
    <xf numFmtId="167" fontId="19" fillId="7" borderId="4" xfId="2" applyFont="1" applyFill="1" applyBorder="1" applyAlignment="1">
      <alignment horizontal="left" vertical="center"/>
    </xf>
    <xf numFmtId="167" fontId="18" fillId="7" borderId="3" xfId="2" applyFont="1" applyFill="1" applyBorder="1" applyAlignment="1">
      <alignment vertical="center"/>
    </xf>
    <xf numFmtId="167" fontId="18" fillId="7" borderId="5" xfId="2" applyFont="1" applyFill="1" applyBorder="1" applyAlignment="1">
      <alignment vertical="center"/>
    </xf>
    <xf numFmtId="167" fontId="18" fillId="7" borderId="4" xfId="2" applyFont="1" applyFill="1" applyBorder="1" applyAlignment="1">
      <alignment vertical="center"/>
    </xf>
    <xf numFmtId="167" fontId="17" fillId="7" borderId="3" xfId="2" applyFont="1" applyFill="1" applyBorder="1" applyAlignment="1">
      <alignment vertical="center"/>
    </xf>
    <xf numFmtId="167" fontId="17" fillId="7" borderId="4" xfId="2" applyFont="1" applyFill="1" applyBorder="1" applyAlignment="1">
      <alignment vertical="center"/>
    </xf>
    <xf numFmtId="167" fontId="17" fillId="7" borderId="3" xfId="2" applyNumberFormat="1" applyFont="1" applyFill="1" applyBorder="1"/>
    <xf numFmtId="167" fontId="17" fillId="7" borderId="36" xfId="2" applyFont="1" applyFill="1" applyBorder="1" applyAlignment="1">
      <alignment vertical="center"/>
    </xf>
    <xf numFmtId="2" fontId="32" fillId="0" borderId="0" xfId="0" applyNumberFormat="1" applyFont="1"/>
    <xf numFmtId="0" fontId="16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7" fontId="17" fillId="2" borderId="5" xfId="2" applyNumberFormat="1" applyFont="1" applyFill="1" applyBorder="1" applyAlignment="1">
      <alignment horizontal="left" vertical="center" wrapText="1"/>
    </xf>
    <xf numFmtId="167" fontId="18" fillId="2" borderId="5" xfId="2" applyFont="1" applyFill="1" applyBorder="1" applyAlignment="1">
      <alignment horizontal="left" vertical="center"/>
    </xf>
    <xf numFmtId="167" fontId="18" fillId="2" borderId="4" xfId="2" applyFont="1" applyFill="1" applyBorder="1" applyAlignment="1">
      <alignment horizontal="left" vertical="center"/>
    </xf>
    <xf numFmtId="167" fontId="17" fillId="2" borderId="31" xfId="2" applyFont="1" applyFill="1" applyBorder="1" applyAlignment="1"/>
    <xf numFmtId="167" fontId="17" fillId="2" borderId="32" xfId="2" applyFont="1" applyFill="1" applyBorder="1" applyAlignment="1"/>
    <xf numFmtId="0" fontId="17" fillId="2" borderId="3" xfId="0" applyFont="1" applyFill="1" applyBorder="1" applyAlignment="1">
      <alignment horizontal="center" vertical="center" wrapText="1"/>
    </xf>
    <xf numFmtId="167" fontId="19" fillId="2" borderId="3" xfId="2" applyFont="1" applyFill="1" applyBorder="1" applyAlignment="1">
      <alignment horizontal="left" vertical="center"/>
    </xf>
    <xf numFmtId="167" fontId="17" fillId="2" borderId="4" xfId="2" applyNumberFormat="1" applyFont="1" applyFill="1" applyBorder="1" applyAlignment="1">
      <alignment horizontal="left" vertical="center" wrapText="1"/>
    </xf>
    <xf numFmtId="167" fontId="19" fillId="2" borderId="4" xfId="2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167" fontId="18" fillId="2" borderId="3" xfId="2" applyNumberFormat="1" applyFont="1" applyFill="1" applyBorder="1" applyAlignment="1">
      <alignment horizontal="left" vertical="center" wrapText="1"/>
    </xf>
    <xf numFmtId="167" fontId="18" fillId="2" borderId="3" xfId="2" applyFont="1" applyFill="1" applyBorder="1" applyAlignment="1">
      <alignment horizontal="left" vertical="center"/>
    </xf>
    <xf numFmtId="167" fontId="18" fillId="2" borderId="3" xfId="2" applyNumberFormat="1" applyFont="1" applyFill="1" applyBorder="1" applyAlignment="1">
      <alignment horizontal="center" wrapText="1"/>
    </xf>
    <xf numFmtId="167" fontId="18" fillId="2" borderId="4" xfId="2" applyNumberFormat="1" applyFont="1" applyFill="1" applyBorder="1" applyAlignment="1">
      <alignment horizontal="center" wrapText="1"/>
    </xf>
    <xf numFmtId="167" fontId="18" fillId="2" borderId="4" xfId="2" applyFont="1" applyFill="1" applyBorder="1" applyAlignment="1">
      <alignment vertical="center"/>
    </xf>
    <xf numFmtId="167" fontId="18" fillId="2" borderId="31" xfId="2" applyFont="1" applyFill="1" applyBorder="1" applyAlignment="1"/>
    <xf numFmtId="167" fontId="18" fillId="2" borderId="32" xfId="2" applyFont="1" applyFill="1" applyBorder="1" applyAlignment="1"/>
    <xf numFmtId="0" fontId="18" fillId="2" borderId="5" xfId="0" applyFont="1" applyFill="1" applyBorder="1" applyAlignment="1">
      <alignment horizontal="center" vertical="center" wrapText="1"/>
    </xf>
    <xf numFmtId="167" fontId="18" fillId="2" borderId="5" xfId="2" applyNumberFormat="1" applyFont="1" applyFill="1" applyBorder="1" applyAlignment="1">
      <alignment horizontal="center" wrapText="1"/>
    </xf>
    <xf numFmtId="167" fontId="18" fillId="2" borderId="5" xfId="2" applyFont="1" applyFill="1" applyBorder="1" applyAlignment="1">
      <alignment vertical="center"/>
    </xf>
    <xf numFmtId="167" fontId="18" fillId="2" borderId="3" xfId="2" applyNumberFormat="1" applyFont="1" applyFill="1" applyBorder="1" applyAlignment="1">
      <alignment horizontal="center" vertical="center" wrapText="1"/>
    </xf>
    <xf numFmtId="167" fontId="18" fillId="2" borderId="5" xfId="2" applyNumberFormat="1" applyFont="1" applyFill="1" applyBorder="1" applyAlignment="1">
      <alignment horizontal="center" vertical="center" wrapText="1"/>
    </xf>
    <xf numFmtId="167" fontId="18" fillId="2" borderId="4" xfId="2" applyNumberFormat="1" applyFont="1" applyFill="1" applyBorder="1" applyAlignment="1">
      <alignment horizontal="center" vertical="center" wrapText="1"/>
    </xf>
    <xf numFmtId="167" fontId="17" fillId="2" borderId="3" xfId="2" applyNumberFormat="1" applyFont="1" applyFill="1" applyBorder="1"/>
    <xf numFmtId="167" fontId="17" fillId="2" borderId="4" xfId="2" applyNumberFormat="1" applyFont="1" applyFill="1" applyBorder="1" applyAlignment="1">
      <alignment vertical="center"/>
    </xf>
    <xf numFmtId="167" fontId="17" fillId="2" borderId="4" xfId="2" applyNumberFormat="1" applyFont="1" applyFill="1" applyBorder="1"/>
    <xf numFmtId="167" fontId="17" fillId="2" borderId="3" xfId="2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 wrapText="1"/>
    </xf>
    <xf numFmtId="167" fontId="17" fillId="2" borderId="36" xfId="2" applyNumberFormat="1" applyFont="1" applyFill="1" applyBorder="1" applyAlignment="1">
      <alignment horizontal="center" vertical="center"/>
    </xf>
    <xf numFmtId="167" fontId="17" fillId="2" borderId="36" xfId="2" applyFont="1" applyFill="1" applyBorder="1" applyAlignment="1">
      <alignment vertical="center"/>
    </xf>
    <xf numFmtId="177" fontId="17" fillId="0" borderId="13" xfId="35" applyNumberFormat="1" applyFont="1" applyFill="1" applyBorder="1" applyAlignment="1">
      <alignment horizontal="center"/>
    </xf>
    <xf numFmtId="10" fontId="17" fillId="0" borderId="13" xfId="35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7" fontId="14" fillId="0" borderId="13" xfId="2" applyFont="1" applyFill="1" applyBorder="1" applyAlignment="1">
      <alignment horizontal="center" vertical="center"/>
    </xf>
    <xf numFmtId="0" fontId="14" fillId="0" borderId="37" xfId="2" applyNumberFormat="1" applyFont="1" applyFill="1" applyBorder="1" applyAlignment="1">
      <alignment horizontal="center" vertical="center"/>
    </xf>
    <xf numFmtId="166" fontId="0" fillId="0" borderId="0" xfId="0" applyNumberFormat="1"/>
    <xf numFmtId="42" fontId="0" fillId="0" borderId="0" xfId="0" applyNumberFormat="1"/>
    <xf numFmtId="178" fontId="0" fillId="0" borderId="0" xfId="0" applyNumberFormat="1"/>
    <xf numFmtId="0" fontId="17" fillId="2" borderId="4" xfId="0" applyFont="1" applyFill="1" applyBorder="1" applyAlignment="1">
      <alignment horizontal="center" vertical="center" wrapText="1"/>
    </xf>
    <xf numFmtId="167" fontId="14" fillId="0" borderId="54" xfId="2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7" fontId="14" fillId="0" borderId="56" xfId="2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13" borderId="3" xfId="0" applyFont="1" applyFill="1" applyBorder="1" applyAlignment="1">
      <alignment horizontal="center" vertical="center" wrapText="1"/>
    </xf>
    <xf numFmtId="179" fontId="44" fillId="0" borderId="3" xfId="42" applyNumberFormat="1" applyFont="1" applyBorder="1" applyAlignment="1">
      <alignment horizontal="center" vertical="center" wrapText="1"/>
    </xf>
    <xf numFmtId="179" fontId="44" fillId="0" borderId="37" xfId="42" applyNumberFormat="1" applyFont="1" applyBorder="1" applyAlignment="1">
      <alignment horizontal="center" vertical="center" wrapText="1"/>
    </xf>
    <xf numFmtId="44" fontId="44" fillId="0" borderId="3" xfId="42" applyNumberFormat="1" applyFont="1" applyBorder="1" applyAlignment="1">
      <alignment horizontal="center" vertical="center" wrapText="1"/>
    </xf>
    <xf numFmtId="44" fontId="44" fillId="0" borderId="37" xfId="42" applyNumberFormat="1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/>
    </xf>
    <xf numFmtId="179" fontId="43" fillId="0" borderId="54" xfId="42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3" fillId="10" borderId="38" xfId="0" applyFont="1" applyFill="1" applyBorder="1" applyAlignment="1">
      <alignment horizontal="center" vertical="center"/>
    </xf>
    <xf numFmtId="0" fontId="43" fillId="10" borderId="39" xfId="0" applyFont="1" applyFill="1" applyBorder="1" applyAlignment="1">
      <alignment horizontal="center" vertical="center"/>
    </xf>
    <xf numFmtId="0" fontId="43" fillId="10" borderId="39" xfId="0" applyFont="1" applyFill="1" applyBorder="1" applyAlignment="1">
      <alignment horizontal="center" vertical="center" wrapText="1"/>
    </xf>
    <xf numFmtId="0" fontId="43" fillId="10" borderId="53" xfId="0" applyFont="1" applyFill="1" applyBorder="1" applyAlignment="1">
      <alignment horizontal="center" vertical="center" wrapText="1"/>
    </xf>
    <xf numFmtId="166" fontId="22" fillId="0" borderId="27" xfId="33" applyFont="1" applyFill="1" applyBorder="1" applyAlignment="1">
      <alignment horizontal="left" vertical="center" wrapText="1"/>
    </xf>
    <xf numFmtId="174" fontId="25" fillId="0" borderId="0" xfId="0" applyNumberFormat="1" applyFont="1" applyBorder="1" applyAlignment="1">
      <alignment horizontal="left" vertical="center" wrapText="1"/>
    </xf>
    <xf numFmtId="167" fontId="2" fillId="0" borderId="0" xfId="2" applyNumberFormat="1" applyFont="1" applyBorder="1" applyAlignment="1">
      <alignment horizontal="center" vertical="center" wrapText="1"/>
    </xf>
    <xf numFmtId="167" fontId="2" fillId="0" borderId="34" xfId="2" applyNumberFormat="1" applyFont="1" applyBorder="1" applyAlignment="1">
      <alignment horizontal="center" vertical="center" wrapText="1"/>
    </xf>
    <xf numFmtId="174" fontId="29" fillId="0" borderId="0" xfId="0" applyNumberFormat="1" applyFont="1" applyBorder="1" applyAlignment="1">
      <alignment horizontal="left" vertical="center" wrapText="1"/>
    </xf>
    <xf numFmtId="174" fontId="2" fillId="0" borderId="0" xfId="0" applyNumberFormat="1" applyFont="1" applyBorder="1" applyAlignment="1">
      <alignment horizontal="center" vertical="center" wrapText="1"/>
    </xf>
    <xf numFmtId="174" fontId="2" fillId="0" borderId="34" xfId="0" applyNumberFormat="1" applyFont="1" applyBorder="1" applyAlignment="1">
      <alignment horizontal="center" vertical="center" wrapText="1"/>
    </xf>
    <xf numFmtId="174" fontId="2" fillId="0" borderId="12" xfId="0" applyNumberFormat="1" applyFont="1" applyBorder="1" applyAlignment="1">
      <alignment horizontal="center" vertical="center" wrapText="1"/>
    </xf>
    <xf numFmtId="174" fontId="2" fillId="0" borderId="11" xfId="0" applyNumberFormat="1" applyFont="1" applyBorder="1" applyAlignment="1">
      <alignment horizontal="center" vertical="center" wrapText="1"/>
    </xf>
    <xf numFmtId="167" fontId="29" fillId="0" borderId="12" xfId="2" applyNumberFormat="1" applyFont="1" applyBorder="1" applyAlignment="1">
      <alignment horizontal="left" vertical="center"/>
    </xf>
    <xf numFmtId="174" fontId="17" fillId="0" borderId="0" xfId="0" applyNumberFormat="1" applyFont="1" applyFill="1" applyBorder="1" applyAlignment="1">
      <alignment horizontal="center" vertical="center"/>
    </xf>
    <xf numFmtId="49" fontId="22" fillId="0" borderId="29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167" fontId="17" fillId="0" borderId="3" xfId="2" applyNumberFormat="1" applyFont="1" applyFill="1" applyBorder="1" applyAlignment="1">
      <alignment horizontal="center"/>
    </xf>
    <xf numFmtId="0" fontId="18" fillId="0" borderId="3" xfId="13" applyNumberFormat="1" applyFont="1" applyBorder="1" applyAlignment="1">
      <alignment horizontal="left" vertical="center"/>
    </xf>
    <xf numFmtId="167" fontId="17" fillId="0" borderId="6" xfId="2" applyNumberFormat="1" applyFont="1" applyFill="1" applyBorder="1" applyAlignment="1">
      <alignment horizontal="center"/>
    </xf>
    <xf numFmtId="167" fontId="17" fillId="0" borderId="7" xfId="2" applyNumberFormat="1" applyFont="1" applyFill="1" applyBorder="1" applyAlignment="1">
      <alignment horizontal="center"/>
    </xf>
    <xf numFmtId="174" fontId="41" fillId="0" borderId="3" xfId="0" applyNumberFormat="1" applyFont="1" applyFill="1" applyBorder="1" applyAlignment="1">
      <alignment horizontal="center" wrapText="1"/>
    </xf>
    <xf numFmtId="174" fontId="41" fillId="0" borderId="37" xfId="0" applyNumberFormat="1" applyFont="1" applyFill="1" applyBorder="1" applyAlignment="1">
      <alignment horizontal="center" wrapText="1"/>
    </xf>
    <xf numFmtId="167" fontId="17" fillId="0" borderId="4" xfId="2" applyNumberFormat="1" applyFont="1" applyFill="1" applyBorder="1" applyAlignment="1">
      <alignment horizontal="center"/>
    </xf>
    <xf numFmtId="167" fontId="16" fillId="5" borderId="31" xfId="2" applyFont="1" applyFill="1" applyBorder="1" applyAlignment="1">
      <alignment horizontal="center" vertical="center"/>
    </xf>
    <xf numFmtId="167" fontId="16" fillId="5" borderId="32" xfId="2" applyFont="1" applyFill="1" applyBorder="1" applyAlignment="1">
      <alignment horizontal="center" vertical="center"/>
    </xf>
    <xf numFmtId="167" fontId="16" fillId="5" borderId="30" xfId="2" applyFont="1" applyFill="1" applyBorder="1" applyAlignment="1">
      <alignment horizontal="center" vertical="center"/>
    </xf>
    <xf numFmtId="49" fontId="22" fillId="5" borderId="16" xfId="0" applyNumberFormat="1" applyFont="1" applyFill="1" applyBorder="1" applyAlignment="1">
      <alignment horizontal="center" vertical="center"/>
    </xf>
    <xf numFmtId="49" fontId="22" fillId="5" borderId="17" xfId="0" applyNumberFormat="1" applyFont="1" applyFill="1" applyBorder="1" applyAlignment="1">
      <alignment horizontal="center" vertical="center"/>
    </xf>
    <xf numFmtId="49" fontId="22" fillId="5" borderId="35" xfId="0" applyNumberFormat="1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wrapText="1"/>
    </xf>
    <xf numFmtId="0" fontId="16" fillId="0" borderId="30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49" fontId="22" fillId="5" borderId="4" xfId="0" applyNumberFormat="1" applyFont="1" applyFill="1" applyBorder="1" applyAlignment="1">
      <alignment horizontal="center" vertical="center"/>
    </xf>
    <xf numFmtId="49" fontId="22" fillId="5" borderId="9" xfId="0" applyNumberFormat="1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167" fontId="12" fillId="0" borderId="41" xfId="2" applyFont="1" applyFill="1" applyBorder="1" applyAlignment="1">
      <alignment horizontal="center"/>
    </xf>
    <xf numFmtId="167" fontId="12" fillId="0" borderId="42" xfId="2" applyFont="1" applyFill="1" applyBorder="1" applyAlignment="1">
      <alignment horizontal="center"/>
    </xf>
    <xf numFmtId="167" fontId="12" fillId="0" borderId="43" xfId="2" applyFont="1" applyFill="1" applyBorder="1" applyAlignment="1">
      <alignment horizontal="center"/>
    </xf>
    <xf numFmtId="167" fontId="12" fillId="0" borderId="44" xfId="2" applyFont="1" applyFill="1" applyBorder="1" applyAlignment="1">
      <alignment horizontal="center"/>
    </xf>
    <xf numFmtId="167" fontId="12" fillId="0" borderId="0" xfId="2" applyFont="1" applyFill="1" applyBorder="1" applyAlignment="1">
      <alignment horizontal="center"/>
    </xf>
    <xf numFmtId="167" fontId="12" fillId="0" borderId="40" xfId="2" applyFont="1" applyFill="1" applyBorder="1" applyAlignment="1">
      <alignment horizontal="center"/>
    </xf>
    <xf numFmtId="167" fontId="12" fillId="0" borderId="51" xfId="2" applyFont="1" applyFill="1" applyBorder="1" applyAlignment="1">
      <alignment horizontal="center"/>
    </xf>
    <xf numFmtId="167" fontId="12" fillId="0" borderId="17" xfId="2" applyFont="1" applyFill="1" applyBorder="1" applyAlignment="1">
      <alignment horizontal="center"/>
    </xf>
    <xf numFmtId="167" fontId="12" fillId="0" borderId="52" xfId="2" applyFont="1" applyFill="1" applyBorder="1" applyAlignment="1">
      <alignment horizontal="center"/>
    </xf>
    <xf numFmtId="167" fontId="12" fillId="0" borderId="38" xfId="2" applyFont="1" applyFill="1" applyBorder="1" applyAlignment="1">
      <alignment horizontal="center" vertical="center"/>
    </xf>
    <xf numFmtId="167" fontId="12" fillId="0" borderId="39" xfId="2" applyFont="1" applyFill="1" applyBorder="1" applyAlignment="1">
      <alignment horizontal="center" vertical="center"/>
    </xf>
    <xf numFmtId="167" fontId="12" fillId="0" borderId="53" xfId="2" applyFont="1" applyFill="1" applyBorder="1" applyAlignment="1">
      <alignment horizontal="center" vertical="center"/>
    </xf>
    <xf numFmtId="0" fontId="14" fillId="0" borderId="3" xfId="37" applyNumberFormat="1" applyFont="1" applyFill="1" applyBorder="1" applyAlignment="1">
      <alignment horizontal="center" vertical="center"/>
    </xf>
    <xf numFmtId="0" fontId="14" fillId="0" borderId="37" xfId="37" applyNumberFormat="1" applyFont="1" applyFill="1" applyBorder="1" applyAlignment="1">
      <alignment horizontal="center" vertical="center"/>
    </xf>
    <xf numFmtId="174" fontId="14" fillId="3" borderId="20" xfId="32" applyNumberFormat="1" applyFont="1" applyFill="1" applyBorder="1" applyAlignment="1">
      <alignment horizontal="center"/>
    </xf>
    <xf numFmtId="174" fontId="14" fillId="3" borderId="21" xfId="32" applyNumberFormat="1" applyFont="1" applyFill="1" applyBorder="1" applyAlignment="1">
      <alignment horizontal="center"/>
    </xf>
    <xf numFmtId="174" fontId="14" fillId="3" borderId="22" xfId="32" applyNumberFormat="1" applyFont="1" applyFill="1" applyBorder="1" applyAlignment="1">
      <alignment horizontal="center"/>
    </xf>
    <xf numFmtId="174" fontId="14" fillId="3" borderId="6" xfId="32" applyNumberFormat="1" applyFont="1" applyFill="1" applyBorder="1" applyAlignment="1">
      <alignment horizontal="center"/>
    </xf>
    <xf numFmtId="174" fontId="14" fillId="3" borderId="1" xfId="32" applyNumberFormat="1" applyFont="1" applyFill="1" applyBorder="1" applyAlignment="1">
      <alignment horizontal="center"/>
    </xf>
    <xf numFmtId="174" fontId="14" fillId="3" borderId="7" xfId="32" applyNumberFormat="1" applyFont="1" applyFill="1" applyBorder="1" applyAlignment="1">
      <alignment horizontal="center"/>
    </xf>
    <xf numFmtId="174" fontId="14" fillId="3" borderId="6" xfId="32" applyNumberFormat="1" applyFont="1" applyFill="1" applyBorder="1" applyAlignment="1">
      <alignment horizontal="center" vertical="center"/>
    </xf>
    <xf numFmtId="174" fontId="14" fillId="3" borderId="1" xfId="32" applyNumberFormat="1" applyFont="1" applyFill="1" applyBorder="1" applyAlignment="1">
      <alignment horizontal="center" vertical="center"/>
    </xf>
    <xf numFmtId="174" fontId="14" fillId="3" borderId="7" xfId="32" applyNumberFormat="1" applyFont="1" applyFill="1" applyBorder="1" applyAlignment="1">
      <alignment horizontal="center" vertical="center"/>
    </xf>
    <xf numFmtId="174" fontId="10" fillId="3" borderId="8" xfId="32" quotePrefix="1" applyNumberFormat="1" applyFont="1" applyFill="1" applyBorder="1" applyAlignment="1">
      <alignment horizontal="center" vertical="center" wrapText="1"/>
    </xf>
    <xf numFmtId="174" fontId="10" fillId="3" borderId="2" xfId="32" quotePrefix="1" applyNumberFormat="1" applyFont="1" applyFill="1" applyBorder="1" applyAlignment="1">
      <alignment horizontal="center" vertical="center" wrapText="1"/>
    </xf>
    <xf numFmtId="174" fontId="10" fillId="3" borderId="9" xfId="32" quotePrefix="1" applyNumberFormat="1" applyFont="1" applyFill="1" applyBorder="1" applyAlignment="1">
      <alignment horizontal="center" vertical="center" wrapText="1"/>
    </xf>
    <xf numFmtId="167" fontId="14" fillId="4" borderId="23" xfId="2" applyFont="1" applyFill="1" applyBorder="1" applyAlignment="1">
      <alignment horizontal="center" vertical="center"/>
    </xf>
    <xf numFmtId="167" fontId="14" fillId="4" borderId="24" xfId="2" applyFont="1" applyFill="1" applyBorder="1" applyAlignment="1">
      <alignment horizontal="center" vertical="center"/>
    </xf>
    <xf numFmtId="167" fontId="14" fillId="4" borderId="25" xfId="2" applyFont="1" applyFill="1" applyBorder="1" applyAlignment="1">
      <alignment horizontal="center" vertical="center"/>
    </xf>
    <xf numFmtId="167" fontId="17" fillId="0" borderId="31" xfId="2" applyFont="1" applyFill="1" applyBorder="1" applyAlignment="1">
      <alignment horizontal="center"/>
    </xf>
    <xf numFmtId="167" fontId="17" fillId="0" borderId="32" xfId="2" applyFont="1" applyFill="1" applyBorder="1" applyAlignment="1">
      <alignment horizontal="center"/>
    </xf>
    <xf numFmtId="167" fontId="17" fillId="0" borderId="33" xfId="2" applyFont="1" applyFill="1" applyBorder="1" applyAlignment="1">
      <alignment horizontal="center"/>
    </xf>
    <xf numFmtId="167" fontId="14" fillId="0" borderId="55" xfId="2" applyFont="1" applyFill="1" applyBorder="1" applyAlignment="1">
      <alignment horizontal="center" vertical="center" wrapText="1"/>
    </xf>
    <xf numFmtId="167" fontId="14" fillId="0" borderId="25" xfId="2" applyFont="1" applyFill="1" applyBorder="1" applyAlignment="1">
      <alignment horizontal="center" vertical="center" wrapText="1"/>
    </xf>
    <xf numFmtId="174" fontId="42" fillId="3" borderId="8" xfId="32" quotePrefix="1" applyNumberFormat="1" applyFont="1" applyFill="1" applyBorder="1" applyAlignment="1">
      <alignment horizontal="center" vertical="center" wrapText="1"/>
    </xf>
    <xf numFmtId="174" fontId="42" fillId="3" borderId="2" xfId="32" quotePrefix="1" applyNumberFormat="1" applyFont="1" applyFill="1" applyBorder="1" applyAlignment="1">
      <alignment horizontal="center" vertical="center" wrapText="1"/>
    </xf>
    <xf numFmtId="174" fontId="42" fillId="3" borderId="9" xfId="32" quotePrefix="1" applyNumberFormat="1" applyFont="1" applyFill="1" applyBorder="1" applyAlignment="1">
      <alignment horizontal="center" vertical="center" wrapText="1"/>
    </xf>
    <xf numFmtId="167" fontId="12" fillId="0" borderId="25" xfId="2" applyFont="1" applyFill="1" applyBorder="1" applyAlignment="1">
      <alignment horizontal="center" vertical="center" wrapText="1"/>
    </xf>
    <xf numFmtId="0" fontId="14" fillId="0" borderId="6" xfId="2" applyNumberFormat="1" applyFont="1" applyFill="1" applyBorder="1" applyAlignment="1">
      <alignment horizontal="center" vertical="center"/>
    </xf>
    <xf numFmtId="0" fontId="14" fillId="0" borderId="50" xfId="2" applyNumberFormat="1" applyFont="1" applyFill="1" applyBorder="1" applyAlignment="1">
      <alignment horizontal="center" vertical="center"/>
    </xf>
    <xf numFmtId="167" fontId="14" fillId="0" borderId="18" xfId="2" applyFont="1" applyFill="1" applyBorder="1" applyAlignment="1">
      <alignment horizontal="center" vertical="center" wrapText="1"/>
    </xf>
    <xf numFmtId="167" fontId="14" fillId="0" borderId="19" xfId="2" applyFont="1" applyFill="1" applyBorder="1" applyAlignment="1">
      <alignment horizontal="center" vertical="center" wrapText="1"/>
    </xf>
    <xf numFmtId="167" fontId="14" fillId="0" borderId="54" xfId="2" applyFont="1" applyFill="1" applyBorder="1" applyAlignment="1">
      <alignment horizontal="center" vertical="center" wrapText="1"/>
    </xf>
    <xf numFmtId="174" fontId="15" fillId="9" borderId="31" xfId="32" applyNumberFormat="1" applyFont="1" applyFill="1" applyBorder="1" applyAlignment="1">
      <alignment horizontal="left" vertical="center" wrapText="1"/>
    </xf>
    <xf numFmtId="174" fontId="15" fillId="9" borderId="32" xfId="32" applyNumberFormat="1" applyFont="1" applyFill="1" applyBorder="1" applyAlignment="1">
      <alignment horizontal="left" vertical="center" wrapText="1"/>
    </xf>
    <xf numFmtId="174" fontId="15" fillId="9" borderId="33" xfId="32" applyNumberFormat="1" applyFont="1" applyFill="1" applyBorder="1" applyAlignment="1">
      <alignment horizontal="left" vertical="center" wrapText="1"/>
    </xf>
    <xf numFmtId="174" fontId="31" fillId="0" borderId="3" xfId="0" applyNumberFormat="1" applyFont="1" applyFill="1" applyBorder="1" applyAlignment="1">
      <alignment horizontal="center" wrapText="1"/>
    </xf>
    <xf numFmtId="174" fontId="16" fillId="0" borderId="3" xfId="0" applyNumberFormat="1" applyFont="1" applyFill="1" applyBorder="1" applyAlignment="1">
      <alignment horizontal="center" wrapText="1"/>
    </xf>
    <xf numFmtId="174" fontId="16" fillId="0" borderId="37" xfId="0" applyNumberFormat="1" applyFont="1" applyFill="1" applyBorder="1" applyAlignment="1">
      <alignment horizontal="center" wrapText="1"/>
    </xf>
    <xf numFmtId="167" fontId="12" fillId="0" borderId="57" xfId="2" applyFont="1" applyFill="1" applyBorder="1" applyAlignment="1">
      <alignment horizontal="center" vertical="center"/>
    </xf>
    <xf numFmtId="167" fontId="12" fillId="0" borderId="21" xfId="2" applyFont="1" applyFill="1" applyBorder="1" applyAlignment="1">
      <alignment horizontal="center" vertical="center"/>
    </xf>
    <xf numFmtId="167" fontId="12" fillId="0" borderId="58" xfId="2" applyFont="1" applyFill="1" applyBorder="1" applyAlignment="1">
      <alignment horizontal="center" vertical="center"/>
    </xf>
    <xf numFmtId="167" fontId="12" fillId="0" borderId="64" xfId="2" applyFont="1" applyFill="1" applyBorder="1" applyAlignment="1">
      <alignment horizontal="center" vertical="center" wrapText="1"/>
    </xf>
    <xf numFmtId="167" fontId="12" fillId="0" borderId="66" xfId="2" applyFont="1" applyFill="1" applyBorder="1" applyAlignment="1">
      <alignment horizontal="center" vertical="center" wrapText="1"/>
    </xf>
    <xf numFmtId="0" fontId="37" fillId="8" borderId="59" xfId="0" applyFont="1" applyFill="1" applyBorder="1" applyAlignment="1">
      <alignment horizontal="center" vertical="center" wrapText="1"/>
    </xf>
    <xf numFmtId="0" fontId="37" fillId="8" borderId="60" xfId="0" applyFont="1" applyFill="1" applyBorder="1" applyAlignment="1">
      <alignment horizontal="center" vertical="center" wrapText="1"/>
    </xf>
    <xf numFmtId="0" fontId="37" fillId="8" borderId="61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44" fillId="13" borderId="5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67" fontId="29" fillId="0" borderId="0" xfId="2" applyNumberFormat="1" applyFont="1" applyBorder="1" applyAlignment="1">
      <alignment horizontal="left" vertical="center"/>
    </xf>
    <xf numFmtId="0" fontId="43" fillId="0" borderId="23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14" fillId="0" borderId="63" xfId="2" applyNumberFormat="1" applyFont="1" applyFill="1" applyBorder="1" applyAlignment="1">
      <alignment horizontal="center" vertical="center"/>
    </xf>
    <xf numFmtId="0" fontId="14" fillId="0" borderId="65" xfId="2" applyNumberFormat="1" applyFont="1" applyFill="1" applyBorder="1" applyAlignment="1">
      <alignment horizontal="center" vertical="center"/>
    </xf>
    <xf numFmtId="167" fontId="12" fillId="0" borderId="8" xfId="2" applyFont="1" applyFill="1" applyBorder="1" applyAlignment="1">
      <alignment horizontal="center"/>
    </xf>
    <xf numFmtId="167" fontId="12" fillId="0" borderId="2" xfId="2" applyFont="1" applyFill="1" applyBorder="1" applyAlignment="1">
      <alignment horizontal="center"/>
    </xf>
    <xf numFmtId="167" fontId="12" fillId="0" borderId="14" xfId="2" applyFont="1" applyFill="1" applyBorder="1" applyAlignment="1">
      <alignment horizontal="center"/>
    </xf>
    <xf numFmtId="167" fontId="12" fillId="0" borderId="16" xfId="2" applyFont="1" applyFill="1" applyBorder="1" applyAlignment="1">
      <alignment horizontal="center"/>
    </xf>
    <xf numFmtId="167" fontId="12" fillId="0" borderId="13" xfId="2" applyFont="1" applyFill="1" applyBorder="1" applyAlignment="1">
      <alignment horizontal="center" vertical="center"/>
    </xf>
    <xf numFmtId="167" fontId="12" fillId="0" borderId="3" xfId="2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167" fontId="17" fillId="9" borderId="31" xfId="2" applyNumberFormat="1" applyFont="1" applyFill="1" applyBorder="1" applyAlignment="1">
      <alignment horizontal="center" wrapText="1"/>
    </xf>
    <xf numFmtId="167" fontId="17" fillId="9" borderId="32" xfId="2" applyNumberFormat="1" applyFont="1" applyFill="1" applyBorder="1" applyAlignment="1">
      <alignment horizontal="center" wrapText="1"/>
    </xf>
    <xf numFmtId="167" fontId="17" fillId="9" borderId="33" xfId="2" applyNumberFormat="1" applyFont="1" applyFill="1" applyBorder="1" applyAlignment="1">
      <alignment horizontal="center" wrapText="1"/>
    </xf>
    <xf numFmtId="174" fontId="15" fillId="0" borderId="31" xfId="32" applyNumberFormat="1" applyFont="1" applyFill="1" applyBorder="1" applyAlignment="1">
      <alignment horizontal="left" vertical="center" wrapText="1"/>
    </xf>
    <xf numFmtId="174" fontId="15" fillId="0" borderId="32" xfId="32" applyNumberFormat="1" applyFont="1" applyFill="1" applyBorder="1" applyAlignment="1">
      <alignment horizontal="left" vertical="center" wrapText="1"/>
    </xf>
    <xf numFmtId="174" fontId="15" fillId="0" borderId="33" xfId="32" applyNumberFormat="1" applyFont="1" applyFill="1" applyBorder="1" applyAlignment="1">
      <alignment horizontal="left" vertical="center" wrapText="1"/>
    </xf>
    <xf numFmtId="0" fontId="32" fillId="0" borderId="4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12" borderId="13" xfId="0" applyFont="1" applyFill="1" applyBorder="1" applyAlignment="1">
      <alignment horizontal="center"/>
    </xf>
    <xf numFmtId="0" fontId="33" fillId="12" borderId="3" xfId="0" applyFont="1" applyFill="1" applyBorder="1" applyAlignment="1">
      <alignment horizontal="center"/>
    </xf>
    <xf numFmtId="0" fontId="33" fillId="12" borderId="37" xfId="0" applyFont="1" applyFill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/>
    </xf>
    <xf numFmtId="0" fontId="33" fillId="11" borderId="46" xfId="0" applyFont="1" applyFill="1" applyBorder="1" applyAlignment="1">
      <alignment horizontal="center"/>
    </xf>
    <xf numFmtId="0" fontId="33" fillId="11" borderId="47" xfId="0" applyFont="1" applyFill="1" applyBorder="1" applyAlignment="1">
      <alignment horizontal="center"/>
    </xf>
    <xf numFmtId="0" fontId="33" fillId="11" borderId="12" xfId="0" applyFont="1" applyFill="1" applyBorder="1" applyAlignment="1">
      <alignment horizontal="center"/>
    </xf>
    <xf numFmtId="0" fontId="33" fillId="11" borderId="48" xfId="0" applyFont="1" applyFill="1" applyBorder="1" applyAlignment="1">
      <alignment horizontal="center"/>
    </xf>
    <xf numFmtId="0" fontId="33" fillId="8" borderId="13" xfId="0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3" fillId="8" borderId="37" xfId="0" applyFont="1" applyFill="1" applyBorder="1" applyAlignment="1">
      <alignment horizontal="center"/>
    </xf>
    <xf numFmtId="0" fontId="33" fillId="6" borderId="49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0" fontId="33" fillId="6" borderId="50" xfId="0" applyFont="1" applyFill="1" applyBorder="1" applyAlignment="1">
      <alignment horizontal="left"/>
    </xf>
    <xf numFmtId="0" fontId="33" fillId="12" borderId="49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33" fillId="12" borderId="50" xfId="0" applyFont="1" applyFill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3" fillId="6" borderId="45" xfId="0" applyFont="1" applyFill="1" applyBorder="1" applyAlignment="1">
      <alignment horizontal="center"/>
    </xf>
    <xf numFmtId="0" fontId="33" fillId="6" borderId="2" xfId="0" applyFont="1" applyFill="1" applyBorder="1" applyAlignment="1">
      <alignment horizontal="center"/>
    </xf>
    <xf numFmtId="0" fontId="33" fillId="6" borderId="46" xfId="0" applyFont="1" applyFill="1" applyBorder="1" applyAlignment="1">
      <alignment horizontal="center"/>
    </xf>
    <xf numFmtId="0" fontId="33" fillId="6" borderId="47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0" fontId="33" fillId="6" borderId="48" xfId="0" applyFont="1" applyFill="1" applyBorder="1" applyAlignment="1">
      <alignment horizontal="center"/>
    </xf>
    <xf numFmtId="0" fontId="37" fillId="0" borderId="4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74" fontId="25" fillId="0" borderId="0" xfId="0" applyNumberFormat="1" applyFont="1" applyBorder="1" applyAlignment="1">
      <alignment horizontal="center" vertical="center" wrapText="1"/>
    </xf>
    <xf numFmtId="174" fontId="29" fillId="0" borderId="0" xfId="0" applyNumberFormat="1" applyFont="1" applyBorder="1" applyAlignment="1">
      <alignment horizontal="center" vertical="center" wrapText="1"/>
    </xf>
    <xf numFmtId="174" fontId="14" fillId="3" borderId="57" xfId="32" applyNumberFormat="1" applyFont="1" applyFill="1" applyBorder="1" applyAlignment="1">
      <alignment horizontal="center"/>
    </xf>
    <xf numFmtId="174" fontId="14" fillId="3" borderId="58" xfId="32" applyNumberFormat="1" applyFont="1" applyFill="1" applyBorder="1" applyAlignment="1">
      <alignment horizontal="center"/>
    </xf>
    <xf numFmtId="174" fontId="14" fillId="3" borderId="49" xfId="32" applyNumberFormat="1" applyFont="1" applyFill="1" applyBorder="1" applyAlignment="1">
      <alignment horizontal="center"/>
    </xf>
    <xf numFmtId="174" fontId="14" fillId="3" borderId="50" xfId="32" applyNumberFormat="1" applyFont="1" applyFill="1" applyBorder="1" applyAlignment="1">
      <alignment horizontal="center"/>
    </xf>
    <xf numFmtId="174" fontId="14" fillId="3" borderId="49" xfId="32" applyNumberFormat="1" applyFont="1" applyFill="1" applyBorder="1" applyAlignment="1">
      <alignment horizontal="center" vertical="center"/>
    </xf>
    <xf numFmtId="174" fontId="14" fillId="3" borderId="50" xfId="32" applyNumberFormat="1" applyFont="1" applyFill="1" applyBorder="1" applyAlignment="1">
      <alignment horizontal="center" vertical="center"/>
    </xf>
    <xf numFmtId="174" fontId="10" fillId="3" borderId="45" xfId="32" quotePrefix="1" applyNumberFormat="1" applyFont="1" applyFill="1" applyBorder="1" applyAlignment="1">
      <alignment horizontal="center" vertical="center" wrapText="1"/>
    </xf>
    <xf numFmtId="174" fontId="10" fillId="3" borderId="46" xfId="32" quotePrefix="1" applyNumberFormat="1" applyFont="1" applyFill="1" applyBorder="1" applyAlignment="1">
      <alignment horizontal="center" vertical="center" wrapText="1"/>
    </xf>
    <xf numFmtId="174" fontId="10" fillId="3" borderId="47" xfId="32" quotePrefix="1" applyNumberFormat="1" applyFont="1" applyFill="1" applyBorder="1" applyAlignment="1">
      <alignment vertical="center" wrapText="1"/>
    </xf>
    <xf numFmtId="174" fontId="10" fillId="3" borderId="48" xfId="32" quotePrefix="1" applyNumberFormat="1" applyFont="1" applyFill="1" applyBorder="1" applyAlignment="1">
      <alignment vertical="center" wrapText="1"/>
    </xf>
    <xf numFmtId="167" fontId="14" fillId="4" borderId="55" xfId="2" applyFont="1" applyFill="1" applyBorder="1" applyAlignment="1">
      <alignment horizontal="center" vertical="center"/>
    </xf>
    <xf numFmtId="167" fontId="14" fillId="4" borderId="56" xfId="2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167" fontId="17" fillId="0" borderId="30" xfId="2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 vertical="center" wrapText="1"/>
    </xf>
    <xf numFmtId="166" fontId="19" fillId="0" borderId="67" xfId="33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166" fontId="19" fillId="0" borderId="68" xfId="33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 vertical="center" wrapText="1"/>
    </xf>
    <xf numFmtId="166" fontId="19" fillId="5" borderId="68" xfId="33" applyFont="1" applyFill="1" applyBorder="1" applyAlignment="1">
      <alignment horizontal="left" vertical="center" wrapText="1"/>
    </xf>
    <xf numFmtId="167" fontId="17" fillId="0" borderId="30" xfId="2" applyFont="1" applyFill="1" applyBorder="1" applyAlignment="1"/>
    <xf numFmtId="0" fontId="15" fillId="0" borderId="62" xfId="34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6" fontId="19" fillId="0" borderId="37" xfId="33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166" fontId="18" fillId="5" borderId="68" xfId="33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center" wrapText="1"/>
    </xf>
    <xf numFmtId="167" fontId="18" fillId="0" borderId="30" xfId="2" applyFont="1" applyFill="1" applyBorder="1" applyAlignment="1"/>
    <xf numFmtId="0" fontId="16" fillId="0" borderId="62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49" fontId="22" fillId="0" borderId="62" xfId="0" applyNumberFormat="1" applyFont="1" applyFill="1" applyBorder="1" applyAlignment="1">
      <alignment horizontal="center" vertical="center"/>
    </xf>
    <xf numFmtId="49" fontId="22" fillId="5" borderId="15" xfId="0" applyNumberFormat="1" applyFont="1" applyFill="1" applyBorder="1" applyAlignment="1">
      <alignment horizontal="center" vertical="center"/>
    </xf>
    <xf numFmtId="49" fontId="22" fillId="5" borderId="51" xfId="0" applyNumberFormat="1" applyFont="1" applyFill="1" applyBorder="1" applyAlignment="1">
      <alignment horizontal="center" vertical="center"/>
    </xf>
    <xf numFmtId="49" fontId="17" fillId="0" borderId="44" xfId="0" applyNumberFormat="1" applyFont="1" applyFill="1" applyBorder="1" applyAlignment="1">
      <alignment horizontal="center"/>
    </xf>
    <xf numFmtId="175" fontId="19" fillId="0" borderId="53" xfId="37" applyNumberFormat="1" applyFont="1" applyFill="1" applyBorder="1" applyAlignment="1">
      <alignment horizontal="left" vertical="center" wrapText="1"/>
    </xf>
    <xf numFmtId="166" fontId="19" fillId="0" borderId="53" xfId="33" applyFont="1" applyFill="1" applyBorder="1" applyAlignment="1">
      <alignment horizontal="left" vertical="center" wrapText="1"/>
    </xf>
    <xf numFmtId="49" fontId="17" fillId="0" borderId="47" xfId="0" applyNumberFormat="1" applyFont="1" applyFill="1" applyBorder="1" applyAlignment="1">
      <alignment horizontal="center"/>
    </xf>
    <xf numFmtId="174" fontId="41" fillId="0" borderId="13" xfId="0" applyNumberFormat="1" applyFont="1" applyFill="1" applyBorder="1" applyAlignment="1">
      <alignment horizontal="center" wrapText="1"/>
    </xf>
    <xf numFmtId="176" fontId="17" fillId="0" borderId="40" xfId="0" applyNumberFormat="1" applyFont="1" applyFill="1" applyBorder="1" applyAlignment="1">
      <alignment horizontal="center" vertical="center"/>
    </xf>
    <xf numFmtId="49" fontId="23" fillId="0" borderId="44" xfId="0" applyNumberFormat="1" applyFont="1" applyBorder="1" applyAlignment="1">
      <alignment horizontal="center"/>
    </xf>
    <xf numFmtId="174" fontId="23" fillId="0" borderId="40" xfId="0" applyNumberFormat="1" applyFont="1" applyBorder="1"/>
    <xf numFmtId="174" fontId="24" fillId="0" borderId="44" xfId="0" applyNumberFormat="1" applyFont="1" applyBorder="1" applyAlignment="1">
      <alignment horizontal="center" wrapText="1"/>
    </xf>
    <xf numFmtId="42" fontId="0" fillId="0" borderId="40" xfId="38" applyFont="1" applyBorder="1"/>
    <xf numFmtId="49" fontId="27" fillId="0" borderId="44" xfId="0" applyNumberFormat="1" applyFont="1" applyBorder="1" applyAlignment="1"/>
    <xf numFmtId="174" fontId="0" fillId="0" borderId="40" xfId="0" applyNumberFormat="1" applyFont="1" applyBorder="1"/>
    <xf numFmtId="167" fontId="2" fillId="0" borderId="40" xfId="2" applyNumberFormat="1" applyFont="1" applyBorder="1" applyAlignment="1">
      <alignment horizontal="center" vertical="center" wrapText="1"/>
    </xf>
    <xf numFmtId="174" fontId="28" fillId="0" borderId="44" xfId="0" applyNumberFormat="1" applyFont="1" applyBorder="1" applyAlignment="1">
      <alignment vertical="center" wrapText="1"/>
    </xf>
    <xf numFmtId="174" fontId="2" fillId="0" borderId="40" xfId="0" applyNumberFormat="1" applyFont="1" applyBorder="1" applyAlignment="1">
      <alignment horizontal="center" vertical="center" wrapText="1"/>
    </xf>
    <xf numFmtId="167" fontId="27" fillId="0" borderId="51" xfId="2" applyNumberFormat="1" applyFont="1" applyBorder="1" applyAlignment="1">
      <alignment horizontal="center" vertical="center"/>
    </xf>
    <xf numFmtId="167" fontId="29" fillId="0" borderId="17" xfId="2" applyNumberFormat="1" applyFont="1" applyBorder="1" applyAlignment="1">
      <alignment horizontal="left" vertical="center"/>
    </xf>
    <xf numFmtId="174" fontId="0" fillId="0" borderId="17" xfId="0" applyNumberFormat="1" applyFont="1" applyBorder="1" applyAlignment="1">
      <alignment horizontal="center"/>
    </xf>
    <xf numFmtId="174" fontId="2" fillId="0" borderId="17" xfId="0" applyNumberFormat="1" applyFont="1" applyBorder="1" applyAlignment="1">
      <alignment horizontal="center" vertical="center" wrapText="1"/>
    </xf>
    <xf numFmtId="174" fontId="2" fillId="0" borderId="52" xfId="0" applyNumberFormat="1" applyFont="1" applyBorder="1" applyAlignment="1">
      <alignment horizontal="center" vertical="center" wrapText="1"/>
    </xf>
    <xf numFmtId="174" fontId="42" fillId="3" borderId="45" xfId="32" quotePrefix="1" applyNumberFormat="1" applyFont="1" applyFill="1" applyBorder="1" applyAlignment="1">
      <alignment horizontal="center" vertical="center" wrapText="1"/>
    </xf>
    <xf numFmtId="174" fontId="42" fillId="3" borderId="46" xfId="32" quotePrefix="1" applyNumberFormat="1" applyFont="1" applyFill="1" applyBorder="1" applyAlignment="1">
      <alignment horizontal="center" vertical="center" wrapText="1"/>
    </xf>
    <xf numFmtId="167" fontId="17" fillId="2" borderId="4" xfId="2" applyNumberFormat="1" applyFont="1" applyFill="1" applyBorder="1" applyAlignment="1">
      <alignment horizontal="center" vertical="center"/>
    </xf>
    <xf numFmtId="167" fontId="17" fillId="2" borderId="3" xfId="2" applyNumberFormat="1" applyFont="1" applyFill="1" applyBorder="1" applyAlignment="1">
      <alignment vertical="center"/>
    </xf>
  </cellXfs>
  <cellStyles count="43">
    <cellStyle name="CUADRO1" xfId="4"/>
    <cellStyle name="Estilo 1" xfId="5"/>
    <cellStyle name="Euro" xfId="6"/>
    <cellStyle name="Millares [0]" xfId="37" builtinId="6"/>
    <cellStyle name="Millares [0] 2" xfId="7"/>
    <cellStyle name="Millares 2" xfId="8"/>
    <cellStyle name="Millares 2 2" xfId="9"/>
    <cellStyle name="Millares 2 2 2" xfId="41"/>
    <cellStyle name="Millares 2 3" xfId="10"/>
    <cellStyle name="Millares 3" xfId="11"/>
    <cellStyle name="Millares 3 2" xfId="12"/>
    <cellStyle name="Millares 3 3" xfId="13"/>
    <cellStyle name="Millares 3 4" xfId="3"/>
    <cellStyle name="Millares 4" xfId="14"/>
    <cellStyle name="Millares 5" xfId="15"/>
    <cellStyle name="Millares 6" xfId="16"/>
    <cellStyle name="Millares 7" xfId="2"/>
    <cellStyle name="Moneda" xfId="42" builtinId="4"/>
    <cellStyle name="Moneda [0]" xfId="38" builtinId="7"/>
    <cellStyle name="Moneda 2" xfId="17"/>
    <cellStyle name="Moneda 2 2" xfId="18"/>
    <cellStyle name="Moneda 3" xfId="19"/>
    <cellStyle name="Moneda 4" xfId="20"/>
    <cellStyle name="Moneda 5" xfId="21"/>
    <cellStyle name="Moneda 6" xfId="33"/>
    <cellStyle name="Normal" xfId="0" builtinId="0"/>
    <cellStyle name="Normal 2" xfId="22"/>
    <cellStyle name="Normal 2 2" xfId="23"/>
    <cellStyle name="Normal 2 2 2" xfId="24"/>
    <cellStyle name="Normal 2 8" xfId="34"/>
    <cellStyle name="Normal 3" xfId="25"/>
    <cellStyle name="Normal 4" xfId="1"/>
    <cellStyle name="Normal 4 4" xfId="40"/>
    <cellStyle name="Normal 4 5" xfId="39"/>
    <cellStyle name="Normal 5" xfId="36"/>
    <cellStyle name="Normal_presupuestocolectorsanpedro" xfId="32"/>
    <cellStyle name="Porcentaje 2" xfId="26"/>
    <cellStyle name="Porcentaje 3" xfId="35"/>
    <cellStyle name="Porcentual 2" xfId="27"/>
    <cellStyle name="Porcentual 2 2" xfId="28"/>
    <cellStyle name="Porcentual 3" xfId="29"/>
    <cellStyle name="Porcentual 4" xfId="30"/>
    <cellStyle name="Währung" xfId="31"/>
  </cellStyles>
  <dxfs count="0"/>
  <tableStyles count="0" defaultTableStyle="TableStyleMedium2" defaultPivotStyle="PivotStyleLight16"/>
  <colors>
    <mruColors>
      <color rgb="FF22F917"/>
      <color rgb="FFFC56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0</xdr:row>
      <xdr:rowOff>180975</xdr:rowOff>
    </xdr:from>
    <xdr:to>
      <xdr:col>3</xdr:col>
      <xdr:colOff>67945</xdr:colOff>
      <xdr:row>3</xdr:row>
      <xdr:rowOff>484505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514600" y="180975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333375</xdr:colOff>
      <xdr:row>1</xdr:row>
      <xdr:rowOff>9525</xdr:rowOff>
    </xdr:from>
    <xdr:to>
      <xdr:col>1</xdr:col>
      <xdr:colOff>476250</xdr:colOff>
      <xdr:row>3</xdr:row>
      <xdr:rowOff>628650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9550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1</xdr:row>
      <xdr:rowOff>28575</xdr:rowOff>
    </xdr:from>
    <xdr:to>
      <xdr:col>2</xdr:col>
      <xdr:colOff>2820670</xdr:colOff>
      <xdr:row>3</xdr:row>
      <xdr:rowOff>532130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352675" y="228600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57150</xdr:rowOff>
    </xdr:from>
    <xdr:to>
      <xdr:col>1</xdr:col>
      <xdr:colOff>314325</xdr:colOff>
      <xdr:row>3</xdr:row>
      <xdr:rowOff>676275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171450</xdr:rowOff>
    </xdr:from>
    <xdr:to>
      <xdr:col>2</xdr:col>
      <xdr:colOff>2896870</xdr:colOff>
      <xdr:row>3</xdr:row>
      <xdr:rowOff>474980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428875" y="171450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0</xdr:rowOff>
    </xdr:from>
    <xdr:to>
      <xdr:col>1</xdr:col>
      <xdr:colOff>390525</xdr:colOff>
      <xdr:row>3</xdr:row>
      <xdr:rowOff>619125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0025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0</xdr:row>
      <xdr:rowOff>171450</xdr:rowOff>
    </xdr:from>
    <xdr:to>
      <xdr:col>3</xdr:col>
      <xdr:colOff>1270</xdr:colOff>
      <xdr:row>3</xdr:row>
      <xdr:rowOff>474980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447925" y="171450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0</xdr:rowOff>
    </xdr:from>
    <xdr:to>
      <xdr:col>1</xdr:col>
      <xdr:colOff>409575</xdr:colOff>
      <xdr:row>3</xdr:row>
      <xdr:rowOff>619125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103910</xdr:rowOff>
    </xdr:from>
    <xdr:to>
      <xdr:col>2</xdr:col>
      <xdr:colOff>238070</xdr:colOff>
      <xdr:row>3</xdr:row>
      <xdr:rowOff>693863</xdr:rowOff>
    </xdr:to>
    <xdr:pic>
      <xdr:nvPicPr>
        <xdr:cNvPr id="2" name="Imagen 1" descr="Resultado de imagen para escudo de aguazul casanare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3910"/>
          <a:ext cx="990545" cy="1190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1047750</xdr:colOff>
      <xdr:row>0</xdr:row>
      <xdr:rowOff>109656</xdr:rowOff>
    </xdr:from>
    <xdr:to>
      <xdr:col>3</xdr:col>
      <xdr:colOff>133350</xdr:colOff>
      <xdr:row>3</xdr:row>
      <xdr:rowOff>547856</xdr:rowOff>
    </xdr:to>
    <xdr:pic>
      <xdr:nvPicPr>
        <xdr:cNvPr id="3" name="Imagen 2" descr="C:\Users\Secretaria\Pictures\ivima imagen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" t="9568" r="6113" b="9422"/>
        <a:stretch/>
      </xdr:blipFill>
      <xdr:spPr bwMode="auto">
        <a:xfrm>
          <a:off x="2257425" y="109656"/>
          <a:ext cx="2000250" cy="1038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161925</xdr:rowOff>
    </xdr:from>
    <xdr:to>
      <xdr:col>2</xdr:col>
      <xdr:colOff>2896870</xdr:colOff>
      <xdr:row>3</xdr:row>
      <xdr:rowOff>465455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428875" y="161925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190500</xdr:rowOff>
    </xdr:from>
    <xdr:to>
      <xdr:col>1</xdr:col>
      <xdr:colOff>390525</xdr:colOff>
      <xdr:row>3</xdr:row>
      <xdr:rowOff>609600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2409825</xdr:colOff>
      <xdr:row>0</xdr:row>
      <xdr:rowOff>114300</xdr:rowOff>
    </xdr:from>
    <xdr:to>
      <xdr:col>4</xdr:col>
      <xdr:colOff>125095</xdr:colOff>
      <xdr:row>3</xdr:row>
      <xdr:rowOff>417830</xdr:rowOff>
    </xdr:to>
    <xdr:pic>
      <xdr:nvPicPr>
        <xdr:cNvPr id="4" name="Imagen 3" descr="C:\Users\Secretaria\Pictures\logos ivima png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" t="8350" r="4321" b="7923"/>
        <a:stretch/>
      </xdr:blipFill>
      <xdr:spPr bwMode="auto">
        <a:xfrm>
          <a:off x="2838450" y="114300"/>
          <a:ext cx="1677670" cy="903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142875</xdr:rowOff>
    </xdr:from>
    <xdr:to>
      <xdr:col>1</xdr:col>
      <xdr:colOff>952500</xdr:colOff>
      <xdr:row>3</xdr:row>
      <xdr:rowOff>561975</xdr:rowOff>
    </xdr:to>
    <xdr:pic>
      <xdr:nvPicPr>
        <xdr:cNvPr id="5" name="Imagen 4" descr="C:\Users\Secretaria\Pictures\LOGO ALCALDIA PNG 202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42875"/>
          <a:ext cx="723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103910</xdr:rowOff>
    </xdr:from>
    <xdr:to>
      <xdr:col>2</xdr:col>
      <xdr:colOff>133295</xdr:colOff>
      <xdr:row>3</xdr:row>
      <xdr:rowOff>693863</xdr:rowOff>
    </xdr:to>
    <xdr:pic>
      <xdr:nvPicPr>
        <xdr:cNvPr id="2" name="Imagen 1" descr="Resultado de imagen para escudo de aguazul casanare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3910"/>
          <a:ext cx="990545" cy="1190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1390650</xdr:colOff>
      <xdr:row>0</xdr:row>
      <xdr:rowOff>185856</xdr:rowOff>
    </xdr:from>
    <xdr:to>
      <xdr:col>2</xdr:col>
      <xdr:colOff>3390900</xdr:colOff>
      <xdr:row>3</xdr:row>
      <xdr:rowOff>624056</xdr:rowOff>
    </xdr:to>
    <xdr:pic>
      <xdr:nvPicPr>
        <xdr:cNvPr id="3" name="Imagen 2" descr="C:\Users\Secretaria\Pictures\ivima imagen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" t="9568" r="6113" b="9422"/>
        <a:stretch/>
      </xdr:blipFill>
      <xdr:spPr bwMode="auto">
        <a:xfrm>
          <a:off x="2705100" y="185856"/>
          <a:ext cx="2000250" cy="1038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38100</xdr:rowOff>
    </xdr:from>
    <xdr:to>
      <xdr:col>11</xdr:col>
      <xdr:colOff>533400</xdr:colOff>
      <xdr:row>6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56180B7-24FA-46E6-B5D1-8EFF22DCE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8100"/>
          <a:ext cx="678180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76</xdr:row>
      <xdr:rowOff>107905</xdr:rowOff>
    </xdr:from>
    <xdr:to>
      <xdr:col>12</xdr:col>
      <xdr:colOff>19049</xdr:colOff>
      <xdr:row>77</xdr:row>
      <xdr:rowOff>29620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15C7F07-0A89-4E43-9CA3-C37EFB59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548430"/>
          <a:ext cx="6867524" cy="11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Escritorio\PRESUPUESTOS%202013\MAYO\MANTENIMIENTO%20MUSEO%20LLANERO\Proyectos%20%20Gobernacion%202010\OBRAS\Vias\YOPAL%20CRA%2015%20CALLES%2031,32\PRESUPUESTO\Cronograma\Cronogra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uita\D\ARCHIVOS%20OFICINA\COLEGIO%20CAJICA%20CAPELLANIA\ACTAS\apu%20CAPELLANIA%20corregido%20cmarca-OCT.08%20interven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guazul%20212%20viviendas%20internet%20me/Entrega%20aguazul/vivienda%20aguazul%20casanare%20internet%20m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Mis%20documentos\SANDRA%20ARCHIVOS\MUNICIPIOS\TAURAMENA\LAGUNA%20DE%20OXIDACION\UNITA%20Y%20ADICIONAL%20TARURAMENA\EDGAR%20FERNANDEZ\Documents%20and%20Setting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uita\D\Presupuesto\URIBE%20Y%20ABREO%20LABANCA%20LA%20CHI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PRESUPUESTOS%202013\MAYO\MANTENIMIENTO%20MUSEO%20LLANERO\Proyectos%20%20Gobernacion%202010\OBRAS\Vias\YOPAL%20CRA%2015%20CALLES%2031,32\PRESUPUESTO\Cronograma\Cronogram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ABILIDAD\mcjc\Documents%20and%20Settings\Administrador\Mis%20documentos\Freed\Informacion%20tecnica\RED%20PALMARITO%20LA%20P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_80\felipe\Cofinanciacion\FICHAS%20Y%20FORMATOS\UNITARIOS%20GENE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5M"/>
      <sheetName val="CRONOGRAMA 4M "/>
      <sheetName val="Hoja1"/>
      <sheetName val="Hoja2"/>
      <sheetName val="Hoja3"/>
      <sheetName val="Cronograma"/>
    </sheetNames>
    <definedNames>
      <definedName name="ER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CORREGIDO"/>
      <sheetName val="APU CORREGIDO NUEVOS"/>
      <sheetName val="listado precios"/>
      <sheetName val="analisis cuadrilla"/>
      <sheetName val="Presupuesto obra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ENTRADA"/>
      <sheetName val="INSUMOS"/>
      <sheetName val="APU"/>
      <sheetName val="RENDIMIENTOS"/>
      <sheetName val="FACTOR PRESTACIONAL"/>
      <sheetName val="ANALISIS DEL AIU"/>
      <sheetName val="LISTA DE ENTREGA"/>
      <sheetName val="CRONOGRAMA"/>
      <sheetName val="PRESUPUESTO"/>
      <sheetName val="base"/>
      <sheetName val="1,1"/>
      <sheetName val="1,2"/>
      <sheetName val="2,1"/>
      <sheetName val="2,2"/>
      <sheetName val="2,3"/>
      <sheetName val="2,4"/>
      <sheetName val="3,1"/>
      <sheetName val="3,2"/>
      <sheetName val="3,3"/>
      <sheetName val="3,4"/>
      <sheetName val="3,5"/>
      <sheetName val="3,6"/>
      <sheetName val="3,7"/>
      <sheetName val="3,8"/>
      <sheetName val="4,1"/>
      <sheetName val="4,2"/>
      <sheetName val="4,3"/>
      <sheetName val="4,4"/>
      <sheetName val="4,5"/>
      <sheetName val="5,1"/>
      <sheetName val="5,2"/>
      <sheetName val="6,1"/>
      <sheetName val="6,2"/>
      <sheetName val="6,3"/>
      <sheetName val="7,1"/>
      <sheetName val="7,2"/>
      <sheetName val="7,3"/>
      <sheetName val="7.4"/>
      <sheetName val="7.5"/>
      <sheetName val="7.6"/>
      <sheetName val="7.7"/>
      <sheetName val="7.8"/>
      <sheetName val="7.9"/>
      <sheetName val="8.1"/>
      <sheetName val="8.2"/>
      <sheetName val="8.3"/>
      <sheetName val="8.4"/>
      <sheetName val="8.5"/>
      <sheetName val="9.1"/>
      <sheetName val="9.2"/>
      <sheetName val="9.3"/>
      <sheetName val="9.4"/>
      <sheetName val="9.5"/>
      <sheetName val="9.6"/>
      <sheetName val="9.7"/>
    </sheetNames>
    <sheetDataSet>
      <sheetData sheetId="0" refreshError="1"/>
      <sheetData sheetId="1" refreshError="1"/>
      <sheetData sheetId="2" refreshError="1">
        <row r="1">
          <cell r="D1" t="str">
            <v>-</v>
          </cell>
        </row>
        <row r="2">
          <cell r="D2" t="str">
            <v>DESCRIPCION</v>
          </cell>
        </row>
        <row r="3">
          <cell r="D3" t="str">
            <v>Instalación de un sistema de desmineralización que incluye el suministroe instalacion de dos tanques para desmineralizacion de d=0.80 y d=1.10 (incluye manometro y placa de concreto para soporte).</v>
          </cell>
        </row>
        <row r="4">
          <cell r="D4" t="str">
            <v xml:space="preserve">Suministro Planta eléctrica de emergencia trifásica para 30 KVA a 220-127 volteos completa </v>
          </cell>
        </row>
        <row r="5">
          <cell r="D5" t="str">
            <v>Suministro de macromedidor de Ø 2 " ultrasónico de sonda externa tipo transito con ups de respaldo</v>
          </cell>
        </row>
        <row r="6">
          <cell r="D6" t="str">
            <v>Suministro Motobomba sumergible tipo lapicero para pozo profundo marca grundfos o similar de 6".</v>
          </cell>
        </row>
        <row r="7">
          <cell r="D7" t="str">
            <v>Cambio de medios filtrantes y cambio de modulos de sedimentacion incluye suministro, transporte e instalación de Antracita graduada y libre de polvo, arena de grano fino y modulos de sedimentacion.</v>
          </cell>
        </row>
        <row r="8">
          <cell r="D8" t="str">
            <v>Suministro de macromedidor de Ø 2 " ultrasónico de sonda externa tipo transito con ups de respaldo.(incluye accesorios.Distribucion.</v>
          </cell>
        </row>
        <row r="9">
          <cell r="D9" t="str">
            <v>SUMINISTRO E INSTALACION DE ACCESORIOS PARA DED DISTRIBUCION BELEN</v>
          </cell>
        </row>
        <row r="10">
          <cell r="D10" t="str">
            <v>Cámaras de Quiebre Nuevas. Ver planos de diseño</v>
          </cell>
        </row>
        <row r="11">
          <cell r="D11" t="str">
            <v>Paso subfluvial No. 4</v>
          </cell>
        </row>
        <row r="12">
          <cell r="D12" t="str">
            <v>Paso subfluvial No. 1</v>
          </cell>
        </row>
        <row r="13">
          <cell r="D13" t="str">
            <v>Optimización de valvulas que incluye la selección y posterior lavado para desengrasar y limpiar las valvulas mediante el uso de una hidrolavadora.</v>
          </cell>
        </row>
        <row r="14">
          <cell r="D14" t="str">
            <v>Suministro Equipo Multiparámetros</v>
          </cell>
        </row>
        <row r="15">
          <cell r="D15" t="str">
            <v>Diseño hidráulico emisario final sectores PTAR CANTORAS y PTAR las LAJAS - incluye análisis hidrología y de área aferente  con información existente. diseños de emisarios, interceptores y estructuras complementarias</v>
          </cell>
        </row>
        <row r="16">
          <cell r="D16" t="str">
            <v>Suministro e Instalacion de Compuerta Deslizante Rectangular con Sello en Bronce (Incluye Accesorios) Ø14''</v>
          </cell>
        </row>
        <row r="17">
          <cell r="D17" t="str">
            <v>SUMINISTRO MACROMEDIDOR D=8" FLANCHE NB VELC FLANCHE</v>
          </cell>
        </row>
        <row r="18">
          <cell r="D18" t="str">
            <v>Suministro e instalacion de macromedidores 3"</v>
          </cell>
        </row>
        <row r="19">
          <cell r="D19" t="str">
            <v xml:space="preserve">Suministro e instalacion equipo de jarras </v>
          </cell>
        </row>
        <row r="20">
          <cell r="D20" t="str">
            <v xml:space="preserve">Suministro equipo de jarras </v>
          </cell>
        </row>
        <row r="21">
          <cell r="D21" t="str">
            <v xml:space="preserve">Transformador trifásico de 30 KVA 13200 tensión primaria 220/127 Voltios secundaria conexión DY5 </v>
          </cell>
        </row>
        <row r="22">
          <cell r="D22" t="str">
            <v>MACROMEDIDOR D=6" FLANCHE NB VELC FLANCHE (salida tanque)</v>
          </cell>
        </row>
        <row r="23">
          <cell r="D23" t="str">
            <v xml:space="preserve">Suministro e instalacion de canaleta parshall de 3" </v>
          </cell>
        </row>
        <row r="24">
          <cell r="D24" t="str">
            <v>Paso subfluvial No. 3</v>
          </cell>
        </row>
        <row r="25">
          <cell r="D25" t="str">
            <v xml:space="preserve">Suministro e instalación de bomba dosificadora  control manual, caudal de 18 l/h </v>
          </cell>
        </row>
        <row r="26">
          <cell r="D26" t="str">
            <v>Suministro y instalacion de filtro rapido incluye valvulas de lavado y tuberia.</v>
          </cell>
        </row>
        <row r="27">
          <cell r="D27" t="str">
            <v>Suministro e instalacion de colorimetro multiparametro MC500</v>
          </cell>
        </row>
        <row r="28">
          <cell r="D28" t="str">
            <v>Suministro de colorimetro multiparametro MC500</v>
          </cell>
        </row>
        <row r="29">
          <cell r="D29" t="str">
            <v>Suministro Trasferencia automática trifásica capacidad para 100 AMP - 220 Voltios  y caja metálica con puerta frontal e incluye equipo de medida ( voltímetro, amperímetro y frecuencímetro).</v>
          </cell>
        </row>
        <row r="30">
          <cell r="D30" t="str">
            <v>Suministro e instalacion de Turbidimetro</v>
          </cell>
        </row>
        <row r="31">
          <cell r="D31" t="str">
            <v>Suministro de Turbidimetro</v>
          </cell>
        </row>
        <row r="32">
          <cell r="D32" t="str">
            <v>CONSTRUCCIÓN A TODO COSTO DE CILINDRO POZO DE INSPECCIÓN EN MAMPOSTERÍA e=0,37, ESCALERAS Ø=5/8", PAÑETE IMPERMEABILIZADO, CARGUES INFERIOR Y SUPERIOR CONCRETO PREFABRICADO, SEGÚN NORMA EAAB.H=(2.50-3.50 m)</v>
          </cell>
        </row>
        <row r="33">
          <cell r="D33" t="str">
            <v>Pozo de inspección en mamposteria e=0.25, diámetro interior 1.50 m,  H = (2.5 - 3.5) m. Incluye (Base y cañuela en concreto de 2000PSI, Aro y Tapa en HF, pasos uña de gato de 5/8" y pañete).</v>
          </cell>
        </row>
        <row r="34">
          <cell r="D34" t="str">
            <v xml:space="preserve">Planta electrica de emergencia de 1KW y 120 voltios </v>
          </cell>
        </row>
        <row r="35">
          <cell r="D35" t="str">
            <v>Pozo de inspección en mamposteria e=0.25cm, diámetro interior 1.20 m,  H = (1.5 - 3.5) m. Incluye (Base y cañuela en concreto de 2000PSI, Aro y Tapa en HF, pasos uña de gato de 5/8" y pañete).</v>
          </cell>
        </row>
        <row r="36">
          <cell r="D36" t="str">
            <v>Hidrante tipo Millan ɸ 3", extremo liso</v>
          </cell>
        </row>
        <row r="37">
          <cell r="D37" t="str">
            <v>Válvula H.F.  ɸ 8", extremo brida, tipo beta, 250 PSI</v>
          </cell>
        </row>
        <row r="38">
          <cell r="D38" t="str">
            <v>Acometida del transformador al contador (bajante en tubería galvanizada de 2", tubería de pvc  de 2" de la caja de conexión CS275 al contador todo alambrado con 3 cables THHM Nº2 y un Nº4)</v>
          </cell>
        </row>
        <row r="39">
          <cell r="D39" t="str">
            <v>Suministro e Instalación de Hidrante tipo Milán EB Ø3'' (Incluye Excavación, Válvula, Codo 90 y Niples) AWWA C-502/503</v>
          </cell>
        </row>
        <row r="40">
          <cell r="D40" t="str">
            <v>Cabezal de descarga concreto de 4000 psi</v>
          </cell>
        </row>
        <row r="41">
          <cell r="D41" t="str">
            <v>Revisión del sistema de  dosificación, aforo de caudal, revisión de las instalaciones y unidades eléctricas, (incluye la revision, diagnostico y reposicion de las  unidades del sistema si lo requieren).</v>
          </cell>
        </row>
        <row r="42">
          <cell r="D42" t="str">
            <v>Sumidero lateral SL-250, H=0.85m (Incluye Suministro de materiales, sobretapa y Tapa)</v>
          </cell>
        </row>
        <row r="43">
          <cell r="D43" t="str">
            <v>Válvula H.F.  ɸ 6", extremo brida, tipo beta, 250 PSI</v>
          </cell>
        </row>
        <row r="44">
          <cell r="D44" t="str">
            <v>Suministro e Instalacion de Bandejas de Aireacion en poliester reforzado en fibra de vidrio (PRFV) de ϴ 1.65 mts y altura 0.35 mts para cada bandeja (incluye accesorios).</v>
          </cell>
        </row>
        <row r="45">
          <cell r="D45" t="str">
            <v>Suministro e instalacion de caja en concreto reforzado (2,55 x 0,75 x 1,20) y tapa e=0,12 m. Con tapa de inspeccion incrustada de 0,40 x 0,40 en lamina para estacion del macromedidor</v>
          </cell>
        </row>
        <row r="46">
          <cell r="D46" t="str">
            <v>Pilotes y Dados de Anclaje (ver diseño)</v>
          </cell>
        </row>
        <row r="47">
          <cell r="D47" t="str">
            <v>CONSTRUCCION DE SUMIDERO SEGÚN DISEÑO</v>
          </cell>
        </row>
        <row r="48">
          <cell r="D48" t="str">
            <v>CONSTRUCCIÓN A TODO COSTO DE CILINDRO POZO DE INSPECCIÓN EN MAMPOSTERÍA e=0,37, ESCALERAS Ø=5/8", PAÑETE IMPERMEABILIZADO, CARGUES INFERIOR Y SUPERIOR CONCRETO PREFABRICADO, SEGÚN NORMA EAAB.H=(2.00-2.50 m)</v>
          </cell>
        </row>
        <row r="49">
          <cell r="D49" t="str">
            <v>Pozo de inspección en mamposteria e=0.25cm, diámetro interior 1.20 m,  H = (2.0 - 2.5) m. Incluye (Base y cañuela en concreto de 2000PSI, Aro y Tapa en HF, pasos uña de gato de 5/8" y pañete).</v>
          </cell>
        </row>
        <row r="50">
          <cell r="D50" t="str">
            <v>Cerramiento con polisombra y senalizacion con cinta a tres hilos. MES</v>
          </cell>
        </row>
        <row r="51">
          <cell r="D51" t="str">
            <v>LOCALIZACION Y REPLANTEO TOPOGRAFICO KM</v>
          </cell>
        </row>
        <row r="52">
          <cell r="D52" t="str">
            <v>Suministro Bomba centrifuga de construccion monobloque fabricada en hierro fundido, diametro de succion de 1-1/2" y descarga de 1-1/2". Voltaje 115/230. AMP 15.8/7.9. 1 HP</v>
          </cell>
        </row>
        <row r="53">
          <cell r="D53" t="str">
            <v>Poste de concreto de H=12 mts para alumbrado. 510 Kg</v>
          </cell>
        </row>
        <row r="54">
          <cell r="D54" t="str">
            <v>Pozo de inspección en mamposteria e=0.25cm, diámetro interior 1.20 m,  H = (1.5 - 2.0) m. Incluye (Base y cañuela en concreto de 2000PSI, Aro y Tapa en HF, pasos uña de gato de 5/8" y pañete).</v>
          </cell>
        </row>
        <row r="55">
          <cell r="D55" t="str">
            <v xml:space="preserve">Suministro bomba autocebante con motor electrico de 3 HP monofasica, 230 Voltios. </v>
          </cell>
        </row>
        <row r="56">
          <cell r="D56" t="str">
            <v>Válvula sostenedora de presión 4"</v>
          </cell>
        </row>
        <row r="57">
          <cell r="D57" t="str">
            <v>Instalacion macromedidor de Ø2 " ultrasonico de sonda externa tipo transito con ups de respaldo.(incluye accesorios y Caja en Conctreto Reforz.)</v>
          </cell>
        </row>
        <row r="58">
          <cell r="D58" t="str">
            <v xml:space="preserve">Suministro e Instalación Válvula Compuerta Elástica Vástago No Ascendente Extremo Brida Ø6'' con rueda de manejo de 6" </v>
          </cell>
        </row>
        <row r="59">
          <cell r="D59" t="str">
            <v>Suministro e Instalación Válvula Compuerta 6" Elástica Vástago Ascendente Extremo con rueda de manejo de 6" AWWA C-515 / C-509 O ISO 7259</v>
          </cell>
        </row>
        <row r="60">
          <cell r="D60" t="str">
            <v>Suministro e Instalacion Valvula Compuerta Elastica Vastago No Ascendente Extremo Liso Ø6''</v>
          </cell>
        </row>
        <row r="61">
          <cell r="D61" t="str">
            <v>Suministro e instalacion de Codo de 90º en PVC Ø 10"  NTC 382 y 3743.</v>
          </cell>
        </row>
        <row r="62">
          <cell r="D62" t="str">
            <v>Paso subfluvial No. 2</v>
          </cell>
        </row>
        <row r="63">
          <cell r="D63" t="str">
            <v>Poste de concreto de H=10 mts para alumbrado publico</v>
          </cell>
        </row>
        <row r="64">
          <cell r="D64" t="str">
            <v>Pozo de inspección en mamposteria e=0.25, diámetro interior 1.20 m,  H = (1.0 - 1.5) m. Incluye (Base y cañuela en concreto de 2000PSI, Aro y Tapa en HF, pasos uña de gato de 5/8" y pañete).</v>
          </cell>
        </row>
        <row r="65">
          <cell r="D65" t="str">
            <v>puesta a tierra para neutro del transformador varilla de cobre de 5/8" x 1,80 mts</v>
          </cell>
        </row>
        <row r="66">
          <cell r="D66" t="str">
            <v>VALVULA VENTOSA 2"  DOBLE ACCION PVC 250 PSI CON SUS ACCESORIOS</v>
          </cell>
        </row>
        <row r="67">
          <cell r="D67" t="str">
            <v xml:space="preserve">Suministro e instalacion bomba autocebante con motor electrico de 5HP monofasica de 230 voltios </v>
          </cell>
        </row>
        <row r="68">
          <cell r="D68" t="str">
            <v>VALVULA DE PURGA H.F. 3" E.B. TIPO BETA 250 PSI CON SUS ACCESORIOS</v>
          </cell>
        </row>
        <row r="69">
          <cell r="D69" t="str">
            <v>Suministro, instalación y conexion tanque elevado pvc 1000 lts</v>
          </cell>
        </row>
        <row r="70">
          <cell r="D70" t="str">
            <v>Estructura de recibo de media tensión 15KV</v>
          </cell>
        </row>
        <row r="71">
          <cell r="D71" t="str">
            <v>Concreto de 4000 PSI acelerado e impermeabilizado para columnas.</v>
          </cell>
        </row>
        <row r="72">
          <cell r="D72" t="str">
            <v>Estructura de arranque línea de media tensión 15 KV</v>
          </cell>
        </row>
        <row r="73">
          <cell r="D73" t="str">
            <v>Control para Bomba de 30 HP de 220 Volteos, incluye contactor e impulsador</v>
          </cell>
        </row>
        <row r="74">
          <cell r="D74" t="str">
            <v>Poste de concreto de H=8 mts para alumbrado publico</v>
          </cell>
        </row>
        <row r="75">
          <cell r="D75" t="str">
            <v>Válvula H.F.  ɸ 4", extremo brida, tipo beta, 250 PSI</v>
          </cell>
        </row>
        <row r="76">
          <cell r="D76" t="str">
            <v xml:space="preserve">Tablero de distribución trifásico, 5 polos 18 circuitos con espacio para totalizador. </v>
          </cell>
        </row>
        <row r="77">
          <cell r="D77" t="str">
            <v>CUNETEO, PERFILADO Y COMPACTACION DE LA BANCA EXISTENTE.  (TRABAJO PREVIO A PAVIMENTACION)</v>
          </cell>
        </row>
        <row r="78">
          <cell r="D78" t="str">
            <v>Caja para válvulas sostenedora de presion  de 1,50x1,60 x1,20m en (concreto 21 Mpa)</v>
          </cell>
        </row>
        <row r="79">
          <cell r="D79" t="str">
            <v>Suministro e instalacion de tolvas para recoleccion de lodos</v>
          </cell>
        </row>
        <row r="80">
          <cell r="D80" t="str">
            <v xml:space="preserve">Sumidero transversal ST-1, H=1.9m (Fundido en Sitio, Concreto Premezclado. Incl. Sumin, Form, Ref. y Const. Incl. Reja) </v>
          </cell>
        </row>
        <row r="81">
          <cell r="D81" t="str">
            <v xml:space="preserve">Concreto de 28 MPa acelerado e impermeabilizado con refuerzo en fibra de polipropileno para placa superior. </v>
          </cell>
        </row>
        <row r="82">
          <cell r="D82" t="str">
            <v>Placa en concreto reforzado para torre de aireacion e=0.10</v>
          </cell>
        </row>
        <row r="83">
          <cell r="D83" t="str">
            <v>COLUMNAS EN CONCRETO 3000 PSI, ALTURA MENOR A TRES METROS acelerado e impermeabilizado</v>
          </cell>
        </row>
        <row r="84">
          <cell r="D84" t="str">
            <v>COLUMNAS EN CONCRETO 3000 PSI, ALTURA MAYOR A 3 mts</v>
          </cell>
        </row>
        <row r="85">
          <cell r="D85" t="str">
            <v xml:space="preserve">Suministro e instalacion de Pantalla deflectora en concreto reforzado de 21 Mpa de 3.14 X 1.25 e= 0.20 y  orificios de 1" cada 0.10 m </v>
          </cell>
        </row>
        <row r="86">
          <cell r="D86" t="str">
            <v>Suministro e Instalacion de Ventosa de Accion Multiple Rosca Ø2''</v>
          </cell>
        </row>
        <row r="87">
          <cell r="D87" t="str">
            <v>Concreto de 28 MPa acelerado e impermeabilizado con refuerzo en fibra de polipropileno para muros y tabiques.</v>
          </cell>
        </row>
        <row r="88">
          <cell r="D88" t="str">
            <v>Caja de inspeccion de  30X30cm marco y tapa</v>
          </cell>
        </row>
        <row r="89">
          <cell r="D89" t="str">
            <v>Concreto de 28 Mpa acelerado e impermeabilizado con refuerzo en fibra de polipropileno para la columneta</v>
          </cell>
        </row>
        <row r="90">
          <cell r="D90" t="str">
            <v>COLUMNAS EN CONCRETO 3000 PSI, ALTURA MENOR A TRES METROS</v>
          </cell>
        </row>
        <row r="91">
          <cell r="D91" t="str">
            <v>Sistema puesta a tierra para rayos tubería galvanizada de 1/2" y un cable de cobre Nº2</v>
          </cell>
        </row>
        <row r="92">
          <cell r="D92" t="str">
            <v>Muro de contención H=2.00 mts.</v>
          </cell>
        </row>
        <row r="93">
          <cell r="D93" t="str">
            <v>Concreto de 28 MPa acelerado e impermeabilizado para muros y tabiques.</v>
          </cell>
        </row>
        <row r="94">
          <cell r="D94" t="str">
            <v>Concreto de 4000 PSI  impermeabilizado para muros</v>
          </cell>
        </row>
        <row r="95">
          <cell r="D95" t="str">
            <v>VIGA  AEREA 3000 PSI</v>
          </cell>
        </row>
        <row r="96">
          <cell r="D96" t="str">
            <v>VIGA CANAL EN CONCRETO 3000 PSI IMPERMEABILIZADO</v>
          </cell>
        </row>
        <row r="97">
          <cell r="D97" t="str">
            <v>Suministro e Instalacion de Ventosa de Accion Multiple Rosca Ø1''</v>
          </cell>
        </row>
        <row r="98">
          <cell r="D98" t="str">
            <v>Suministro e instalacion de Valvulas H.F 3" Extremo Brida</v>
          </cell>
        </row>
        <row r="99">
          <cell r="D99" t="str">
            <v xml:space="preserve">Concreto de 28 MPa acelerado e impermeabilizado para placa superior. </v>
          </cell>
        </row>
        <row r="100">
          <cell r="D100" t="str">
            <v>Viga de Amarre en Concreto 28 Mpa.</v>
          </cell>
        </row>
        <row r="101">
          <cell r="D101" t="str">
            <v xml:space="preserve">Concreto de 28 MPa acelerado e impermeabilizado con refuerzo en fibra de polipropileno para placa de piso. </v>
          </cell>
        </row>
        <row r="102">
          <cell r="D102" t="str">
            <v xml:space="preserve">Tablero de distribución trifásico, 5 polos 12 circuitos con espacio para totalizador. </v>
          </cell>
        </row>
        <row r="103">
          <cell r="D103" t="str">
            <v>Suministro e instalacion de valvula reguladora tipo globo de Ø3" AWWA C - 512</v>
          </cell>
        </row>
        <row r="104">
          <cell r="D104" t="str">
            <v>MESON EN CONCRETO PARA LAVAMANOS</v>
          </cell>
        </row>
        <row r="105">
          <cell r="D105" t="str">
            <v>Tablero de distribución principal 208V bifasico 12 circuitos con espacio para totalizador.</v>
          </cell>
        </row>
        <row r="112">
          <cell r="D112" t="str">
            <v>Suministro e Instalación Válvula Compuerta Elástica Vástago No Ascendente Extremo Brida Ø4'' con rueda de manejo de 4" AWWA C-515 / C-509 O ISO 7259</v>
          </cell>
        </row>
        <row r="113">
          <cell r="D113" t="str">
            <v xml:space="preserve">Concreto acelerado e impermeabilizado de 28 MPa para cimentación </v>
          </cell>
        </row>
        <row r="114">
          <cell r="D114" t="str">
            <v xml:space="preserve">Concreto de 28 MPa acelerado e impermeabilizado  para placa de piso. </v>
          </cell>
        </row>
        <row r="115">
          <cell r="D115" t="str">
            <v>Construccion caja para purga 1.40 X 1.40 M. Mamposteria  con tapa alfajor</v>
          </cell>
        </row>
        <row r="116">
          <cell r="D116" t="str">
            <v>Concreto de 4000 PSI  impermeabilizado para placas y piso</v>
          </cell>
        </row>
        <row r="117">
          <cell r="D117" t="str">
            <v>Suministro e instalacion Valvula Compuerta Elastica Vastago Ascendente Extremo Brida Ø4" con rueda de manejo.</v>
          </cell>
        </row>
        <row r="118">
          <cell r="D118" t="str">
            <v>Concreto de 21 MPa acelerado e impermeabilizado para placa superior</v>
          </cell>
        </row>
        <row r="119">
          <cell r="D119" t="str">
            <v>Canaleta para lavado de filtros en PRFV con sección 0.60x0.60 m, muros de e=0.10 m, piso de  e=0.15 m., apoyada en los muros existentes</v>
          </cell>
        </row>
        <row r="120">
          <cell r="D120" t="str">
            <v xml:space="preserve">CONCRETO VIGA DE AMARRE 3000 PSI </v>
          </cell>
        </row>
        <row r="121">
          <cell r="D121" t="str">
            <v>Suministro e instalacion Valvula de corte de Ø2" en bronce EBXEB SVA</v>
          </cell>
        </row>
        <row r="122">
          <cell r="D122" t="str">
            <v xml:space="preserve">Concreto de 3000 PSI  impermeabilizado para placa de piso </v>
          </cell>
        </row>
        <row r="123">
          <cell r="D123" t="str">
            <v>Luminaria sodio 150W (2#12AWG F + 1#12AWG T)</v>
          </cell>
        </row>
        <row r="124">
          <cell r="D124" t="str">
            <v>Valvula Ventosa de Doble Acción ∅ 1" HF (Incluye caja y accesorios)</v>
          </cell>
        </row>
        <row r="125">
          <cell r="D125" t="str">
            <v>VIGA AMARRE SOBRE MURO 3000 PSI</v>
          </cell>
        </row>
        <row r="126">
          <cell r="D126" t="str">
            <v xml:space="preserve">Concreto de 21 MPa acelerado e impermeabilizado  para placa de piso. </v>
          </cell>
        </row>
        <row r="127">
          <cell r="D127" t="str">
            <v xml:space="preserve">Concreto de 4000 PSI para cimentacion </v>
          </cell>
        </row>
        <row r="128">
          <cell r="D128" t="str">
            <v>S t ide Arena de grano fino y grueso, lavado, redondos, tamaño efectivo tamiz  12-20 coeficiente de uniformidad entre 1.3 y 1.6, gravedad especifica entre 2.60 y 2.70. presentacion en bultos de 50 kg.</v>
          </cell>
        </row>
        <row r="129">
          <cell r="D129" t="str">
            <v>Concreto de 3000 PSI para cimentacion acelerado e impermeabilizado</v>
          </cell>
        </row>
        <row r="130">
          <cell r="D130" t="str">
            <v>Concreto simple de 3000 PSI  para tapas</v>
          </cell>
        </row>
        <row r="131">
          <cell r="D131" t="str">
            <v>Suministro e Instalacion Valvula Compuerta con vastago no ascendente con sello en bronce Extremo Liso Ø4'' AWWA C-500  O ISO 2084</v>
          </cell>
        </row>
        <row r="132">
          <cell r="D132" t="str">
            <v>Suministro e Instalación Válvula de retencion tipo cheque Ø3'' AWWA C-508, ANSI B16.1</v>
          </cell>
        </row>
        <row r="133">
          <cell r="D133" t="str">
            <v xml:space="preserve">Suministro e instalación de luminaria exterior en el poste de concreto (luminaria tipo horizontal con bombillo de sodio de 150 voltios reactancia para 220 voltios incluir soporte para montar en poste y con foto celda. </v>
          </cell>
        </row>
        <row r="134">
          <cell r="D134" t="str">
            <v>Suministro e Instalacion de Niple Pasamuro HF, ELxEL, hasta 0.50 m, Ø6''</v>
          </cell>
        </row>
        <row r="135">
          <cell r="D135" t="str">
            <v>Estructura para montaje de transformador de 30 KVA</v>
          </cell>
        </row>
        <row r="136">
          <cell r="D136" t="str">
            <v>SUMINISTRO E INSTALACIÓN TANQUE ELEVADO PVC 500 LTS.</v>
          </cell>
        </row>
        <row r="137">
          <cell r="D137" t="str">
            <v xml:space="preserve">Suministro e Instalación Valvula Tipo Mariposa de 3" HF E.L  </v>
          </cell>
        </row>
        <row r="138">
          <cell r="D138" t="str">
            <v>Suministro e Instalacion Valvula Compuerta con vastago no ascendente con sello en bronce Extremo Liso Ø3'' AWWA C-500  O ISO 2084</v>
          </cell>
        </row>
        <row r="139">
          <cell r="D139" t="str">
            <v>CONCRETO DE 3000PSI para cunetas (reforzado)</v>
          </cell>
        </row>
        <row r="140">
          <cell r="D140" t="str">
            <v>Suministro, transporte e instalación de Antracita lavada</v>
          </cell>
        </row>
        <row r="141">
          <cell r="D141" t="str">
            <v>Suministro e Instalación Válvula Compuerta con vástago no ascendente con sello en bronce Extremo Liso Ø2'' AWWA C-500  O ISO 2084</v>
          </cell>
        </row>
        <row r="142">
          <cell r="D142" t="str">
            <v>Válvula H.F. 2" E.B. Tipo beta 250 PSI</v>
          </cell>
        </row>
        <row r="143">
          <cell r="D143" t="str">
            <v>Suministro, transporte e instalación de Grava  TAMAÑO 1/4" - 1/8" mm.  ESPESOR     5</v>
          </cell>
        </row>
        <row r="144">
          <cell r="D144" t="str">
            <v>Suministro, transporte e instalación de Grava  TAMAÑO 1/4" - 1/8" mm.  ESPESOR     5</v>
          </cell>
        </row>
        <row r="145">
          <cell r="D145" t="str">
            <v>CONCRETO DE ZAPATAS 3000 PSI</v>
          </cell>
        </row>
        <row r="146">
          <cell r="D146" t="str">
            <v>Suministro e instalacion de luminaria exterior en el poste de concreto (luminaria tipo hoirizontal con bombillo de sodio de 110 V reactancia para 220 volteos incluye soporte para montar en poste y con foto celda.</v>
          </cell>
        </row>
        <row r="147">
          <cell r="D147" t="str">
            <v xml:space="preserve">Concreto de 3000 PSI para cimentacion </v>
          </cell>
        </row>
        <row r="148">
          <cell r="D148" t="str">
            <v>Suministro e instalacion deTapas, aro tapas, escalinatas y pañete impermeabilizado interno.</v>
          </cell>
        </row>
        <row r="149">
          <cell r="D149" t="str">
            <v>Suministro e instalacion Valvula Compuerta Elastica Vastago Ascendente Extremo Brida Ø3" con rueda de manejo.</v>
          </cell>
        </row>
        <row r="150">
          <cell r="D150" t="str">
            <v xml:space="preserve">Suministro e Instalación Válvula Compuerta Elástica Vástago No Ascendente Extremo Brida Ø3'' con rueda de manejo de 3" </v>
          </cell>
        </row>
        <row r="151">
          <cell r="D151" t="str">
            <v>Caja para Manómetros 1 X 1X 1,15 m en (Concreto de 21 Mpa)</v>
          </cell>
        </row>
        <row r="152">
          <cell r="D152" t="str">
            <v>Suministro e instalacion de valla Informativa lám C-22 con 1.50mx2.0 Incl.Torres en angulo.</v>
          </cell>
        </row>
        <row r="153">
          <cell r="D153" t="str">
            <v xml:space="preserve">Puesta a tierra del tablero de distribución </v>
          </cell>
        </row>
        <row r="154">
          <cell r="D154" t="str">
            <v>PUERTA EN MALLA ESLABONADA Y TUBO 2" DE 2.0*1,9m</v>
          </cell>
        </row>
        <row r="155">
          <cell r="D155" t="str">
            <v>Reconstrucción de Pavimento Rígido .</v>
          </cell>
        </row>
        <row r="156">
          <cell r="D156" t="str">
            <v>SUMINISTRO E INSTALACIÓN TANQUE ELEVADO PVC 250 LTS.</v>
          </cell>
        </row>
        <row r="157">
          <cell r="D157" t="str">
            <v>CONCRETO DE 3000PSI para cunetas</v>
          </cell>
        </row>
        <row r="158">
          <cell r="D158" t="str">
            <v>CAJA DE INSPECCION A.N. DE 0,80X0,80 m H= variable, EN LADRILLO CON BASE EN CONCRETO, TAPA MARCO Y CONTRAMARCO EN ANG DE 2"*3/16" REFORZADO,incluye pañete impermeabilizado y cañuelas.</v>
          </cell>
        </row>
        <row r="159">
          <cell r="D159" t="str">
            <v>Caja para valvulas de 1,0x1,0 x1,02m en (concreto 21 Mpa)</v>
          </cell>
        </row>
        <row r="160">
          <cell r="D160" t="str">
            <v>Concreto de 3000 PSI  para piso e=0.10 m</v>
          </cell>
        </row>
        <row r="161">
          <cell r="D161" t="str">
            <v>Caja 274 con marco y tapa</v>
          </cell>
        </row>
        <row r="162">
          <cell r="D162" t="str">
            <v xml:space="preserve">Construcción caja para Válvula hasta de 6" de 0,90 x 0,90 M </v>
          </cell>
        </row>
        <row r="163">
          <cell r="D163" t="str">
            <v>Concreto para pavimento rígido, modulo de ruptura MR 41 kg/cm</v>
          </cell>
        </row>
        <row r="164">
          <cell r="D164" t="str">
            <v xml:space="preserve"> CONCRETO PARA PAVIMENTO RIGIDO 3500 PSI, INCLUYE JUNTA EN ASFALTO</v>
          </cell>
        </row>
        <row r="165">
          <cell r="D165" t="str">
            <v>Suministro e Instalación de Niple Pasamuro en Hierro gris, EBxEB, hasta 0.50 m, Ø6'' ASTM A-126 Clase B</v>
          </cell>
        </row>
        <row r="166">
          <cell r="D166" t="str">
            <v>Suministro e instalacion base anti-vibratoria en concreto de 21 Mpa.</v>
          </cell>
        </row>
        <row r="167">
          <cell r="D167" t="str">
            <v>Suministro e Instalación de Niple Pasamuro en Hierro gris, EBxEB, hasta 0.30 m, Ø10'' ASTM A-126 Clase B</v>
          </cell>
        </row>
        <row r="168">
          <cell r="D168" t="str">
            <v xml:space="preserve">Construccion caja para ventosa hasta de 6" de 1,20 x 1,20 M. Mamposteria. </v>
          </cell>
        </row>
        <row r="169">
          <cell r="D169" t="str">
            <v>Suministro, transporte e instalación de Grava  TAMAÑO 1/8" - 2 mm.  ESPESOR     10</v>
          </cell>
        </row>
        <row r="170">
          <cell r="D170" t="str">
            <v>INSTALACIONES SANITARIAS</v>
          </cell>
        </row>
        <row r="171">
          <cell r="D171" t="str">
            <v>Construccion de anden en concreto de 21MPa</v>
          </cell>
        </row>
        <row r="172">
          <cell r="D172" t="str">
            <v>CONCRETO DE 4000PSI (GENERAL EN OBRA)</v>
          </cell>
        </row>
        <row r="173">
          <cell r="D173" t="str">
            <v>Suministro y colocación de material de grava para lechos 1" densidad &gt; 2.6</v>
          </cell>
        </row>
        <row r="174">
          <cell r="D174" t="str">
            <v>Suministro y colocación de material de grava para lechos 1/4" densidad &gt; 2.6</v>
          </cell>
        </row>
        <row r="175">
          <cell r="D175" t="str">
            <v>Suministro e instalación de Tee en PVC de Ø6" NTC 382</v>
          </cell>
        </row>
        <row r="176">
          <cell r="D176" t="str">
            <v>Construccion caja para purga 1.40 X 1.40 M. Mamposteria  sin tapa alfajor</v>
          </cell>
        </row>
        <row r="177">
          <cell r="D177" t="str">
            <v>CONCRETO SIMPLE 3500 PSI (GENERAL EN OBRA)</v>
          </cell>
        </row>
        <row r="178">
          <cell r="D178" t="str">
            <v>CAJAS DE INSPECCION DE 1.00X1.00X1.00</v>
          </cell>
        </row>
        <row r="179">
          <cell r="D179" t="str">
            <v>Suministro Kit de Hierro Total de 0-5 ppm</v>
          </cell>
        </row>
        <row r="180">
          <cell r="D180" t="str">
            <v>Suministro e Instalación de tanque de Cloro</v>
          </cell>
        </row>
        <row r="181">
          <cell r="D181" t="str">
            <v xml:space="preserve">Válvula de bola Monoradial (cierre) Ø 6" </v>
          </cell>
        </row>
        <row r="182">
          <cell r="D182" t="str">
            <v xml:space="preserve">Manejo de aguas (incluye el equipo, mano de obra y materiales necesarios para el desvio del cauce temporal para la realizacion de los trabajos). </v>
          </cell>
        </row>
        <row r="183">
          <cell r="D183" t="str">
            <v>Suministro y colocación de material de arena para filtros TE=0.5mm  densidad = 2.56</v>
          </cell>
        </row>
        <row r="184">
          <cell r="D184" t="str">
            <v>CONSTRUCCION DE CARPETA ASFALTICA EN CALIENTE, INCLUYE BARRIDO, SUMINISTRO Y COMPATACION ( INCLUYE ACARREO LIBRE DE 5 KM) NORMA INV **</v>
          </cell>
        </row>
        <row r="185">
          <cell r="D185" t="str">
            <v xml:space="preserve">Reconstrucción de pavimento Flexible </v>
          </cell>
        </row>
        <row r="186">
          <cell r="D186" t="str">
            <v>CONSTRUCCION DE CARPETA ASFALTICA EN CALIENTE, INCLUYE BARRIDO, SUMINISTRO Y COMPATACION ( INCLUYE ACARREO LIBRE DE 5 KM) NORMA INV **(SIN FINISHER)</v>
          </cell>
        </row>
        <row r="187">
          <cell r="D187" t="str">
            <v>Suministro e instalacion Tee 6" x 4" x 4" PVC</v>
          </cell>
        </row>
        <row r="188">
          <cell r="D188" t="str">
            <v>CONSTRUCCION ESCALONES  1.5*0.6</v>
          </cell>
        </row>
        <row r="189">
          <cell r="D189" t="str">
            <v>CONCRETO DE 3000PSI (GENERAL EN OBRA)</v>
          </cell>
        </row>
        <row r="190">
          <cell r="D190" t="str">
            <v>Sumidero 0.7 X 0,3 MTS</v>
          </cell>
        </row>
        <row r="191">
          <cell r="D191" t="str">
            <v xml:space="preserve">Construcción de andenes en concreto 2500 psi. </v>
          </cell>
        </row>
        <row r="192">
          <cell r="D192" t="str">
            <v>Suministro e Instalacion de Niple Pasamuro HF, ELxEL, de  0.35 m, Ø6''</v>
          </cell>
        </row>
        <row r="193">
          <cell r="D193" t="str">
            <v>Suministro e instalacion Valvula de purga Extremo Brida Ø2"</v>
          </cell>
        </row>
        <row r="194">
          <cell r="D194" t="str">
            <v>Cimentacion 2500 psi para tuberia</v>
          </cell>
        </row>
        <row r="195">
          <cell r="D195" t="str">
            <v>Dilatacion en concreto de 2000 PSI</v>
          </cell>
        </row>
        <row r="196">
          <cell r="D196" t="str">
            <v>Concreto 2500 PSI, tapa y piso</v>
          </cell>
        </row>
        <row r="197">
          <cell r="D197" t="str">
            <v>Suministro tuberia para alcantarillado PVC  33". NTC 5070 - ASTMF 2307</v>
          </cell>
        </row>
        <row r="198">
          <cell r="D198" t="str">
            <v>Suministro e Instalación Material Filtrante Arena Sílice TE 0.15 - 0.35 mm</v>
          </cell>
        </row>
        <row r="199">
          <cell r="D199" t="str">
            <v>Suministro e Instalación Material Filtrante Arena Sílice TE 1.0 - 2.0 mm</v>
          </cell>
        </row>
        <row r="200">
          <cell r="D200" t="str">
            <v>Base y cañuela, concreto 2500 PSI</v>
          </cell>
        </row>
        <row r="201">
          <cell r="D201" t="str">
            <v>Cajas primarias para 15 KV con fusibles de 5 AMP</v>
          </cell>
        </row>
        <row r="202">
          <cell r="D202" t="str">
            <v>Suministro e Instalacion Valvula Compuerta Elastica Vastago No Ascendente Extremo brida Ø2''</v>
          </cell>
        </row>
        <row r="203">
          <cell r="D203" t="str">
            <v>Suministro e Instalación Válvula pie en hierro fundido Ø3'' serie 150 AWWA C-504</v>
          </cell>
        </row>
        <row r="204">
          <cell r="D204" t="str">
            <v>Suministro e Instalación Válvula de retencion tipo cheque Ø2'' AWWA C-508, ANSI B16.1</v>
          </cell>
        </row>
        <row r="205">
          <cell r="D205" t="str">
            <v>Suministro e Instalación Material Filtrante Grava TE 1.6 - 3.0 mm</v>
          </cell>
        </row>
        <row r="206">
          <cell r="D206" t="str">
            <v>Suministro e Instalación Material Filtrante Grava TE 10.0 - 25.0 mm</v>
          </cell>
        </row>
        <row r="207">
          <cell r="D207" t="str">
            <v>Suministro e Instalación Material Filtrante Grava TE 13.0 - 19.0 mm</v>
          </cell>
        </row>
        <row r="208">
          <cell r="D208" t="str">
            <v>Suministro e Instalación Material Filtrante Grava TE 13.0 - 25.0 mm</v>
          </cell>
        </row>
        <row r="209">
          <cell r="D209" t="str">
            <v>Suministro e Instalación Material Filtrante Grava TE 19.0 - 25.0 mm</v>
          </cell>
        </row>
        <row r="210">
          <cell r="D210" t="str">
            <v>Suministro e Instalación Material Filtrante Grava TE 3.0 - 6.0 mm</v>
          </cell>
        </row>
        <row r="211">
          <cell r="D211" t="str">
            <v>Suministro e Instalación Material Filtrante Grava TE 5.0 - 10.0 mm</v>
          </cell>
        </row>
        <row r="212">
          <cell r="D212" t="str">
            <v>Suministro e Instalación Material Filtrante Grava TE 2.0 - 5.0 mm</v>
          </cell>
        </row>
        <row r="213">
          <cell r="D213" t="str">
            <v>Suministro e Instalación Material Filtrante Grava TE 6.0 - 13.0 mm</v>
          </cell>
        </row>
        <row r="214">
          <cell r="D214" t="str">
            <v>Manómetros 0 100 m.c.a, conexión vertical de 1/2 "</v>
          </cell>
        </row>
        <row r="215">
          <cell r="D215" t="str">
            <v>Caja para Valvula hasta de 6" de 0.90x0.90. mamposteria</v>
          </cell>
        </row>
        <row r="216">
          <cell r="D216" t="str">
            <v>Suministro e instalación válvula de compuerta Æ 3" Presión de trabajo 150 PSI</v>
          </cell>
        </row>
        <row r="217">
          <cell r="D217" t="str">
            <v>Construccion caja para Valvulas  de 1,00 x 0.75   e=0.15</v>
          </cell>
        </row>
        <row r="218">
          <cell r="D218" t="str">
            <v>SUMINISTRO E INSTALACIÓN TANQUE ELEVADO PVC 250 LTS.(TEMPORAL SAN MAETO)</v>
          </cell>
        </row>
        <row r="219">
          <cell r="D219" t="str">
            <v>CONCRETO DE 2500PSI (GENERAL EN OBRA)</v>
          </cell>
        </row>
        <row r="220">
          <cell r="D220" t="str">
            <v>CAJAS DE INSPECCION DE 80X80X80 cms</v>
          </cell>
        </row>
        <row r="221">
          <cell r="D221" t="str">
            <v xml:space="preserve">Codo 90º en Hierro Dúctil (Extremo Liso) 6" </v>
          </cell>
        </row>
        <row r="222">
          <cell r="D222" t="str">
            <v>Suministro e Instalación de Niple Pasamuro en Hierro gris, EBxEB, hasta 0.50 m, Ø4'' ASTM A-126 Clase B</v>
          </cell>
        </row>
        <row r="223">
          <cell r="D223" t="str">
            <v>Suministro e Instalación de Niple Pasamuro en Hierro gris, ELxEL, hasta 0.50 m, Ø4'' ASTM A-126 Clase B</v>
          </cell>
        </row>
        <row r="224">
          <cell r="D224" t="str">
            <v>Suministro e Instalacion Valvula Compuerta Elastica Vastago No Ascendente Extremo brida Ø1''</v>
          </cell>
        </row>
        <row r="225">
          <cell r="D225" t="str">
            <v xml:space="preserve">Construccion caja para valvula 0.90 X 0.75m. Mamposteria  </v>
          </cell>
        </row>
        <row r="226">
          <cell r="D226" t="str">
            <v>Suministro e instalacion de Módulos de sedimentaccion acelerada tipo colmena de 1,04m de alto, se trata de placas inclinadas en PRFV a 60º y separadas a 0.05cm,cal. 40(0.8mm) con hexágonos de 0,06 m x 0,06 m.</v>
          </cell>
        </row>
        <row r="227">
          <cell r="D227" t="str">
            <v>CONCRETO DE 2000PSI (GENERAL EN OBRA)</v>
          </cell>
        </row>
        <row r="228">
          <cell r="D228" t="str">
            <v>Suministro e instalación tubería PVC alcantarillado Novafort D= 24''</v>
          </cell>
        </row>
        <row r="229">
          <cell r="D229" t="str">
            <v>Suministro e Instalación Válvula wafer mariposa de Ø6'' serie 150 AWWA C-504</v>
          </cell>
        </row>
        <row r="230">
          <cell r="D230" t="str">
            <v>Suministro Kit de Cloro Libre y Residual</v>
          </cell>
        </row>
        <row r="231">
          <cell r="D231" t="str">
            <v>CONSTRUCCION DE DOMICILIARIAS INCLUYE ACCESORIOS PARA SU INSTALACION Y BUEN FUNCIONAMIENTO</v>
          </cell>
        </row>
        <row r="232">
          <cell r="D232" t="str">
            <v>Suministro tuberia para alcantarillado PVC  27". NTC 5070 - ASTMF 2307</v>
          </cell>
        </row>
        <row r="233">
          <cell r="D233" t="str">
            <v>Rejilla para captacion en acero con varilla corrugada de 1/2"  de 1.10x0.40 mts.</v>
          </cell>
        </row>
        <row r="234">
          <cell r="D234" t="str">
            <v xml:space="preserve">Suministro e instalación de tanque de almacenamiento de 250 lt, cilindrico en polietileno </v>
          </cell>
        </row>
        <row r="235">
          <cell r="D235" t="str">
            <v>suministro e instalación de codo 90º en PVC de 6" NTC 382</v>
          </cell>
        </row>
        <row r="236">
          <cell r="D236" t="str">
            <v xml:space="preserve">Para rayos de 12 KV </v>
          </cell>
        </row>
        <row r="237">
          <cell r="D237" t="str">
            <v>Cabezal ( Concreto Ciclópeo de 2500 PSI, 40%  Rajón)</v>
          </cell>
        </row>
        <row r="238">
          <cell r="D238" t="str">
            <v>Luminaria en techo tipo roceta con bombillo ahorrador DE 23W 120V</v>
          </cell>
        </row>
        <row r="239">
          <cell r="D239" t="str">
            <v>Suministro e inst. Orinal mediano incl. Griferia tridicional cromada</v>
          </cell>
        </row>
        <row r="240">
          <cell r="D240" t="str">
            <v>Suministro e instalación válvula de compuerta Æ 2-1/2" Presión de trabajo 150 PSI</v>
          </cell>
        </row>
        <row r="241">
          <cell r="D241" t="str">
            <v>Suministro tuberia para alcantarillado PVC  24". NTC 5070 - ASTMF 2307</v>
          </cell>
        </row>
        <row r="242">
          <cell r="D242" t="str">
            <v>MORTERO 1:4 (GENERAL EN OBRA)</v>
          </cell>
        </row>
        <row r="243">
          <cell r="D243" t="str">
            <v>Rejilla para Captacion 1.00 X 0.40 mts.</v>
          </cell>
        </row>
        <row r="244">
          <cell r="D244" t="str">
            <v>Concreto Simple de 1500 psi (Hecho en obra con material de rio)</v>
          </cell>
        </row>
        <row r="245">
          <cell r="D245" t="str">
            <v>MORTERO 1:3 IMP.</v>
          </cell>
        </row>
        <row r="246">
          <cell r="D246" t="str">
            <v>Acometida aerea 10 mts.</v>
          </cell>
        </row>
        <row r="247">
          <cell r="D247" t="str">
            <v xml:space="preserve">Tapo Unión Platino  PVC 6" </v>
          </cell>
        </row>
        <row r="248">
          <cell r="D248" t="str">
            <v>Concreto ciclópeo de 3000 psi. 60% rajón para bases</v>
          </cell>
        </row>
        <row r="249">
          <cell r="D249" t="str">
            <v>ROTURA DE PAVIMENTO RIGIDO PARA REDES DE ACUEDUCTO Y ALCANTARILLADO</v>
          </cell>
        </row>
        <row r="250">
          <cell r="D250" t="str">
            <v xml:space="preserve">Suministro e instalacion de caja en mamposteria para conducción de lodos  de 0,50 m x  1,00 m </v>
          </cell>
        </row>
        <row r="251">
          <cell r="D251" t="str">
            <v>Rotura de Pavimento Flexible para Zanjas de Acueducto y Alcantarillado</v>
          </cell>
        </row>
        <row r="252">
          <cell r="D252" t="str">
            <v xml:space="preserve">Codo gran radio Ø 6" PVC unión platino </v>
          </cell>
        </row>
        <row r="253">
          <cell r="D253" t="str">
            <v>Conexiones domiciliarias, incluye caja y medidor (según modelo)</v>
          </cell>
        </row>
        <row r="254">
          <cell r="D254" t="str">
            <v xml:space="preserve">Suministro e inst. Sanitario avanti completo inc. Bizcocho y grif. </v>
          </cell>
        </row>
        <row r="255">
          <cell r="D255" t="str">
            <v>Rejilla para captacion en acero con varilla corrugada de 3/4"  de 0.70x0.30 mts.</v>
          </cell>
        </row>
        <row r="256">
          <cell r="D256" t="str">
            <v>Suministro e Instalación de Niple Pasamuro en Hierro gris, EBxEB, hasta 0.50 m, Ø3'' ASTM A-126 Clase B</v>
          </cell>
        </row>
        <row r="257">
          <cell r="D257" t="str">
            <v>Suministro e Instalación de Niple Pasamuro en Hierro gris, ELxEL, hasta 0.50 m, Ø3'' ASTM A-126 Clase B</v>
          </cell>
        </row>
        <row r="258">
          <cell r="D258" t="str">
            <v>MORTERO 1:5 (GENERAL EN OBRA)</v>
          </cell>
        </row>
        <row r="259">
          <cell r="D259" t="str">
            <v>Suministro e Instalación de Niple Pasamuro en Hierro gris, EBxEB, hasta 0.20 m, Ø4'' ASTM A-126 Clase B</v>
          </cell>
        </row>
        <row r="260">
          <cell r="D260" t="str">
            <v>Caja para valvulas de 6" de 0.50 X 0.50. (Concreto de 21 MPa)</v>
          </cell>
        </row>
        <row r="261">
          <cell r="D261" t="str">
            <v>Concreto ciclópeo de 2500 psi. 40% rajón para bases</v>
          </cell>
        </row>
        <row r="262">
          <cell r="D262" t="str">
            <v>Suministro e instalación Tapa metálica para acceso a la cámara  (1,50 x1,50) en lámina de alfajor Cal. 18, incluye marco en angulo de 1"x1"x3/16", 3bisagrasy argolla. (Según especificacines en Plano de Diseño).</v>
          </cell>
        </row>
        <row r="263">
          <cell r="D263" t="str">
            <v>CAJAS DE INSPECCION DE 60X60X60 cms</v>
          </cell>
        </row>
        <row r="264">
          <cell r="D264" t="str">
            <v>Suministro e instalación señal vial preventiva, tamaño 75x75 cm. Según norma INV</v>
          </cell>
        </row>
        <row r="265">
          <cell r="D265" t="str">
            <v>Suministro e inst. Sanitario acuacer blanco completo</v>
          </cell>
        </row>
        <row r="266">
          <cell r="D266" t="str">
            <v>Sum. e Insta. Combo  Sanitario, lavamanos e incrustaciones incluye grifería</v>
          </cell>
        </row>
        <row r="267">
          <cell r="D267" t="str">
            <v>suministro e instalacion de codo 11.25º PVC de Ø8" NTC 382</v>
          </cell>
        </row>
        <row r="268">
          <cell r="D268" t="str">
            <v>Suministro e Instalación Válvula mariposa tipo wafer o similar Ø4'' serie 150 AWWA C-504</v>
          </cell>
        </row>
        <row r="269">
          <cell r="D269" t="str">
            <v>CONCRETO DE 1500PSI (GENERAL EN OBRA)</v>
          </cell>
        </row>
        <row r="270">
          <cell r="D270" t="str">
            <v>Pasamuro de HD L=0,40m E.L * E.L</v>
          </cell>
        </row>
        <row r="271">
          <cell r="D271" t="str">
            <v>Pasamuro HD 4" BX EL  L=0,87 , Z= 0,36</v>
          </cell>
        </row>
        <row r="272">
          <cell r="D272" t="str">
            <v>Viga de 1 x 1 m L2x2X1/8, L30X3, L38X3 riostrada cada  4m y en las esquinas ( incluye fabricación e instalación de la cercha )</v>
          </cell>
        </row>
        <row r="273">
          <cell r="D273" t="str">
            <v>Concreto ciclópeo 60% rajón 2500 PSI</v>
          </cell>
        </row>
        <row r="274">
          <cell r="D274" t="str">
            <v>Suministro e Instalación de Niple Pasamuro en Hierro gris, EBxEB, hasta 0.30 m, Ø4'' ASTM A-126 Clase B</v>
          </cell>
        </row>
        <row r="275">
          <cell r="D275" t="str">
            <v>Suministro e instalacion de empalmes domiciliarios (incluye silleta de derivacion por termofusion 63 160mm x 20 mm en polietileno, tuberia de 20mm PADPE 100 PN 10, valvula de corte 20mm x3/4´´  y micromedidor clase C chorro unico).</v>
          </cell>
        </row>
        <row r="276">
          <cell r="D276" t="str">
            <v xml:space="preserve">Interruptor automático trifásico de 3x 100 AMP </v>
          </cell>
        </row>
        <row r="277">
          <cell r="D277" t="str">
            <v>Acometida principa en ( 3#2AWG F + 1#4AWG N+ 1#2/0AWG T) desde red de distribucion publica a tablero principal 208V</v>
          </cell>
        </row>
        <row r="278">
          <cell r="D278" t="str">
            <v xml:space="preserve">Interruptor automático trifásico de 3x 70 AMP </v>
          </cell>
        </row>
        <row r="279">
          <cell r="D279" t="str">
            <v>PUERTA EN LAMINA C18 ANTICORROSIVO Y PINTURA</v>
          </cell>
        </row>
        <row r="280">
          <cell r="D280" t="str">
            <v xml:space="preserve">Suministro e instalacion de tapas para camara de aquietamiento en lamina alfajor Cal. 18 corrugada inclu. Anticorr. soldada a marco (perfil 1"X1"X3/16"), con bisagras en hierro fundido, argollas y candado de alta seguridad. </v>
          </cell>
        </row>
        <row r="281">
          <cell r="D281" t="str">
            <v>Ventana en aluminio corrediza</v>
          </cell>
        </row>
        <row r="282">
          <cell r="D282" t="str">
            <v xml:space="preserve">Tapo Unión Platino  PVC 4" </v>
          </cell>
        </row>
        <row r="283">
          <cell r="D283" t="str">
            <v>Suministro e Instalación de Niple Pasamuro en Hierro gris, EBxEB, hasta 0.30 m, Ø3'' ASTM A-126 Clase B</v>
          </cell>
        </row>
        <row r="284">
          <cell r="D284" t="str">
            <v>Vallas informativas (1m * 1m)</v>
          </cell>
        </row>
        <row r="285">
          <cell r="D285" t="str">
            <v>Ventana en concreto tipo pergola . 1.00 X 1.20 mts.</v>
          </cell>
        </row>
        <row r="286">
          <cell r="D286" t="str">
            <v xml:space="preserve">Interruptor automático trifásico de 3x 50 AMP </v>
          </cell>
        </row>
        <row r="287">
          <cell r="D287" t="str">
            <v>Suministro e instalacion de Semicodos en PVC Ø 6"  NTC 382.</v>
          </cell>
        </row>
        <row r="288">
          <cell r="D288" t="str">
            <v>Lámpara 2x48" bajo placa lateral lámina "industrial"</v>
          </cell>
        </row>
        <row r="289">
          <cell r="D289" t="str">
            <v xml:space="preserve">Escalera pasos en acero Ø 3/4" L= 2,33  m  7 pasos </v>
          </cell>
        </row>
        <row r="290">
          <cell r="D290" t="str">
            <v>Suministro e instalacion tee en PVC de 4" x  2" NTC 382</v>
          </cell>
        </row>
        <row r="291">
          <cell r="D291" t="str">
            <v>Suministro e Insta. Puerta en lámina cal. 18  Inc. Anticorr.</v>
          </cell>
        </row>
        <row r="292">
          <cell r="D292" t="str">
            <v>Suministro e instalación válvula de compuerta Æ 2" Presión de trabajo 150 PSI</v>
          </cell>
        </row>
        <row r="293">
          <cell r="D293" t="str">
            <v>Cuello en Polipropileno para Pozos de Inspección</v>
          </cell>
        </row>
        <row r="294">
          <cell r="D294" t="str">
            <v>Suministro e instalacion puerta metalica calibre 18 de 2.00mts x 0.90mts</v>
          </cell>
        </row>
        <row r="295">
          <cell r="D295" t="str">
            <v>suministro e instalacion de Válvula de purga de 2"</v>
          </cell>
        </row>
        <row r="296">
          <cell r="D296" t="str">
            <v xml:space="preserve">Suministro e instalación tubería PVC alcantarillado PVC Novafort  ɸ 18" </v>
          </cell>
        </row>
        <row r="297">
          <cell r="D297" t="str">
            <v>Suministro e Instalación de Unión Tipo Dresser en hierro ductil Ø6''. AWWA C-219</v>
          </cell>
        </row>
        <row r="298">
          <cell r="D298" t="str">
            <v>Suministro e Instalación Tapa metálica para acceso a la cámara (1,20 x 1,20) en lámina de aljafor Cal . 18, incluye marco en angulo de 1" x 1"x3/16", 2 bisagras y argolla.( Según especificacions en Plano de Diseño ).</v>
          </cell>
        </row>
        <row r="299">
          <cell r="D299" t="str">
            <v>Puerta Cerramiento de 1.00 m  x 2.00 m, en Malla Eslabonada Cal 10 hueco de 2" y tubo Galvanizado de 1.1/2'' con candado de seguridad(Incluye Anticorrosivo y Acabado en Esmalte)</v>
          </cell>
        </row>
        <row r="300">
          <cell r="D300" t="str">
            <v>Suministro e Instalación de Niple Pasamuro en Hierro gris, EBxEL, hasta 0.250 m, Ø4'' ASTM A-126 Clase B</v>
          </cell>
        </row>
        <row r="301">
          <cell r="D301" t="str">
            <v>Suministro e Instalacion de Union Tipo Dresser para PVC Ø6''</v>
          </cell>
        </row>
        <row r="302">
          <cell r="D302" t="str">
            <v>Suministro e instalación tubería perforada PVC de 4", Ancho Ranura 0.030"(0.76 mm), Espaciamiento 1/4" NTC 1872 y 4056.</v>
          </cell>
        </row>
        <row r="303">
          <cell r="D303" t="str">
            <v xml:space="preserve">Suministro e instalacion de caja en mamposteria para conducción de lodos  de 0,50 m x 0,50 m </v>
          </cell>
        </row>
        <row r="304">
          <cell r="D304" t="str">
            <v>Tablero control bombas</v>
          </cell>
        </row>
        <row r="305">
          <cell r="D305" t="str">
            <v>Tablero de distribución 6 circuitos TA-2</v>
          </cell>
        </row>
        <row r="306">
          <cell r="D306" t="str">
            <v>Suministro e instalacion tee en PVC de 4" x  4" NTC 382</v>
          </cell>
        </row>
        <row r="307">
          <cell r="D307" t="str">
            <v>Suministro Kit de Alcalinidad 0-100 ppm</v>
          </cell>
        </row>
        <row r="308">
          <cell r="D308" t="str">
            <v>Suministro e instalacion de silla de soporte en neopreno de dureza D50, densidad maxima 1.35 gr/cm3</v>
          </cell>
        </row>
        <row r="309">
          <cell r="D309" t="str">
            <v>Mesones en Concreto A=1.1   2500 PSI inc.refuerzo</v>
          </cell>
        </row>
        <row r="310">
          <cell r="D310" t="str">
            <v>Demolicion de Estructuras en Concreto Reforzado</v>
          </cell>
        </row>
        <row r="311">
          <cell r="D311" t="str">
            <v>Suministro e instalacion de modulos plasticos tipo colmena de profundidad 1.40mts</v>
          </cell>
        </row>
        <row r="312">
          <cell r="D312" t="str">
            <v>Suministro e instalación de Tee en PVC de Ø4". NTC 382</v>
          </cell>
        </row>
        <row r="313">
          <cell r="D313" t="str">
            <v>Tablero parcial 4 circuitos</v>
          </cell>
        </row>
        <row r="314">
          <cell r="D314" t="str">
            <v>Construccion de muros en gaviones, incluye malla eslabonada triple torsion cal.13</v>
          </cell>
        </row>
        <row r="315">
          <cell r="D315" t="str">
            <v xml:space="preserve">Escalera pasos en acero Ø 3/4" L= 2,00  m  5 pasos </v>
          </cell>
        </row>
        <row r="316">
          <cell r="D316" t="str">
            <v xml:space="preserve">Suministro e instalacion tuberia PVC RDE21 UM de 10" </v>
          </cell>
        </row>
        <row r="317">
          <cell r="D317" t="str">
            <v>Suministro e instalación Tapas en lamina afajor calibre 18, incluye anticorrosivo</v>
          </cell>
        </row>
        <row r="318">
          <cell r="D318" t="str">
            <v>Suministro e Instalacion de Cerramiento en malla eslabonada calibre 10  sostenida por tubos en acero inoxidable Ø 2" L= 2,30 m, fijada en Angulo 1 1/2" x 1 1/4"  x 1 1/8", en la parte superior lleva tres liadas de alambre de púas</v>
          </cell>
        </row>
        <row r="319">
          <cell r="D319" t="str">
            <v>Suministro y colcación de material de grava comun densidad &gt; 2.6</v>
          </cell>
        </row>
        <row r="320">
          <cell r="D320" t="str">
            <v xml:space="preserve">Filtro para pozo de alivio. PVC Ø4" (incluye rejilla de 20x20 en varillas de 1/2" C/2cm.). </v>
          </cell>
        </row>
        <row r="321">
          <cell r="D321" t="str">
            <v>Suministro e instalacion de canal de recoleccion de agua clarificada  en PRFV e=0.005m ASTM D-3681</v>
          </cell>
        </row>
        <row r="322">
          <cell r="D322" t="str">
            <v>Varilla CU-CU 5/8" 2,4m y soldadura exotermica 90gr</v>
          </cell>
        </row>
        <row r="323">
          <cell r="D323" t="str">
            <v>Suministro e instalación de compuertas para filtros de 0,40 X 0,40 , en PRFV, ASTM D-3681</v>
          </cell>
        </row>
        <row r="324">
          <cell r="D324" t="str">
            <v>Suministro e instalación tubería perforada PVC de 3.0", Ancho Ranura 0.030"(0.76 mm), Espaciamiento 1/4" NTC 1872 y 4056.</v>
          </cell>
        </row>
        <row r="325">
          <cell r="D325" t="str">
            <v>Caja para contador trifásico según normas de la electrificadora ( incluye, contador tipo electrónico y espacio para un interruptor de corte de 3 x 100 AMP)</v>
          </cell>
        </row>
        <row r="326">
          <cell r="D326" t="str">
            <v>Acometida del contador a la trasferencia automática (incluye tubería de 2" y con tres cables Nº2 y Nº4 y Nº6)</v>
          </cell>
        </row>
        <row r="327">
          <cell r="D327" t="str">
            <v>PLACA MACIZA 3000 PSI E=0.10 mts.</v>
          </cell>
        </row>
        <row r="328">
          <cell r="D328" t="str">
            <v xml:space="preserve">Mantenimiento de puertas </v>
          </cell>
        </row>
        <row r="329">
          <cell r="D329" t="str">
            <v>Aro tapa en HF para pozo de inspección</v>
          </cell>
        </row>
        <row r="330">
          <cell r="D330" t="str">
            <v>Suministro e Instalación Escalonesde acceso a desarenador (Según especificaciones en Plano de Diseño).</v>
          </cell>
        </row>
        <row r="331">
          <cell r="D331" t="str">
            <v>Acometida de control  a la bomba (cable en cobre 3 Nº2, 1Nº6 y  ducto de 2")</v>
          </cell>
        </row>
        <row r="332">
          <cell r="D332" t="str">
            <v>Conexiones domiciliarias,NO  incluye caja, collar de derivacion ni registro de incorporacion)</v>
          </cell>
        </row>
        <row r="333">
          <cell r="D333" t="str">
            <v>SUMINSITRO E INSTALACIÓN VENTANA LAMINA CALIBRE 18 INC. VIDRIO 4 mm</v>
          </cell>
        </row>
        <row r="334">
          <cell r="D334" t="str">
            <v>suministro e instalacion de TAPA VALVULA TIPO COMUN</v>
          </cell>
        </row>
        <row r="335">
          <cell r="D335" t="str">
            <v>Suministro e instalación tubería perforada PVC de 2.0", Ancho Ranura 0.030"(0.76 mm), Espaciamiento 1/4" NTC 1872 y 4056.</v>
          </cell>
        </row>
        <row r="336">
          <cell r="D336" t="str">
            <v>Suministro e instalacion tee en PVC de 3" x  2" NTC 382</v>
          </cell>
        </row>
        <row r="337">
          <cell r="D337" t="str">
            <v>Demolición obras en concreto ciclópeo y simple, con retiro sobrantes (A.L. 5 km)</v>
          </cell>
        </row>
        <row r="338">
          <cell r="D338" t="str">
            <v xml:space="preserve">Suministro e instalación tubería PVC alcantarillado Novafort  ɸ 12" </v>
          </cell>
        </row>
        <row r="339">
          <cell r="D339" t="str">
            <v>Suministro e Instalación Unión reparación 8" (200mm) PVC-P RDE 21.</v>
          </cell>
        </row>
        <row r="340">
          <cell r="D340" t="str">
            <v>Hincada y aplomada de pilote en concreto de 28 MPa  de Ø0.20</v>
          </cell>
        </row>
        <row r="341">
          <cell r="D341" t="str">
            <v>MARCO EN LAMINA C18 ANTICORROSIVO Y PINTURA</v>
          </cell>
        </row>
        <row r="342">
          <cell r="D342" t="str">
            <v>suministro e instalacion de codo 11.25º PVC de Ø6" NTC 382</v>
          </cell>
        </row>
        <row r="343">
          <cell r="D343" t="str">
            <v>Suministro e instalación válvula de compuerta Æ 1-1/2" Presión de trabajo 150 PSI</v>
          </cell>
        </row>
        <row r="344">
          <cell r="D344" t="str">
            <v xml:space="preserve">Salida monofásica para conectar cargador de batería para la planta de emergencia </v>
          </cell>
        </row>
        <row r="345">
          <cell r="D345" t="str">
            <v>Medio filtrante grava &lt;= 1" CU = 0.95 - 1</v>
          </cell>
        </row>
        <row r="346">
          <cell r="D346" t="str">
            <v>Suministro e Instalacion de Anclaje para Geomembrana con Platina 1'' x 3/16'', Pernos 1/4'' x 2.1/4'' con Arandela y Tuerca, Neopreno 2'' x 2'' x 1/4'' D=60</v>
          </cell>
        </row>
        <row r="347">
          <cell r="D347" t="str">
            <v>Suministro e Instalación Tubería Ø8"(200mm)PVC- P U.M RDE 21.</v>
          </cell>
        </row>
        <row r="348">
          <cell r="D348" t="str">
            <v>VENTANA EN LAMINA C18 ANTICORROSIVO Y PINTURA</v>
          </cell>
        </row>
        <row r="349">
          <cell r="D349" t="str">
            <v>Suministro e Instalación Unión de Reparación PVC Ø3" (75mm).</v>
          </cell>
        </row>
        <row r="350">
          <cell r="D350" t="str">
            <v>SUMINISTRO Y ACOMODACION DE CAMA EN ARENA LAVADA</v>
          </cell>
        </row>
        <row r="351">
          <cell r="D351" t="str">
            <v>Suministro e instalación tubería perforada PVC de 1.5", Ancho Ranura 0.030"(0.76 mm), Espaciamiento 1/4" NTC 1872 y 4056.</v>
          </cell>
        </row>
        <row r="352">
          <cell r="D352" t="str">
            <v>Rejilla acero inoxidable 2.00x0.40 con varilla corrugada de 3/4" espaciados cada 0.015m</v>
          </cell>
        </row>
        <row r="353">
          <cell r="D353" t="str">
            <v>ACOMETIDA PVC 1/2" DE 5 mts.</v>
          </cell>
        </row>
        <row r="354">
          <cell r="D354" t="str">
            <v>Suministro e Instalación Reducción 8" x 4 PVC-P RDE 21</v>
          </cell>
        </row>
        <row r="355">
          <cell r="D355" t="str">
            <v>Suministro e Insta. Marco puerta en lámina calibre 18  Inc. Anticorr</v>
          </cell>
        </row>
        <row r="356">
          <cell r="D356" t="str">
            <v>Piedra pegada a la vista</v>
          </cell>
        </row>
        <row r="357">
          <cell r="D357" t="str">
            <v xml:space="preserve">Interruptor automático trifásico de 3x 30 AMP </v>
          </cell>
        </row>
        <row r="358">
          <cell r="D358" t="str">
            <v>Suministro e instalacion reduccion en PVC de 4" x  3" NTC 382</v>
          </cell>
        </row>
        <row r="359">
          <cell r="D359" t="str">
            <v>Muro tolete semiprensado tipo maguncia E=0.12 mts. o similar</v>
          </cell>
        </row>
        <row r="360">
          <cell r="D360" t="str">
            <v>Suministro Probeta en vidrio graduada de 1000ml</v>
          </cell>
        </row>
        <row r="361">
          <cell r="D361" t="str">
            <v>Suministro Balon de 1000ml volumétrico, tapón de vidrio clase A</v>
          </cell>
        </row>
        <row r="362">
          <cell r="D362" t="str">
            <v>Conexión del tablero TA1 al tablero TA2 d=3/4" con 3Nº10 y un Nº12</v>
          </cell>
        </row>
        <row r="363">
          <cell r="D363" t="str">
            <v>Salida lámpara toma PVC completa</v>
          </cell>
        </row>
        <row r="364">
          <cell r="D364" t="str">
            <v>Suministro Elementos varios (Pipeta en vidrio graduada 10 mL clase B, pinzas metálicas, frascos lavadores,Agitador en Vidrio, Frasco tapa rosca de 1000 mL)</v>
          </cell>
        </row>
        <row r="365">
          <cell r="D365" t="str">
            <v>Conexión del T.A. a planta electrica de emergencia de 1 kw tubo 3/4" con 3 cables Nº12</v>
          </cell>
        </row>
        <row r="366">
          <cell r="D366" t="str">
            <v>Suministro e inst. Lavamanos acuacer blanco c/griferia</v>
          </cell>
        </row>
        <row r="367">
          <cell r="D367" t="str">
            <v>Suministro e instalación válvula de compuerta Æ 1-1/4" Presión de trabajo 150 PSI</v>
          </cell>
        </row>
        <row r="368">
          <cell r="D368" t="str">
            <v>Suministro e instalación tubería PVC   ɸ 6" RDE 21  U.M</v>
          </cell>
        </row>
        <row r="369">
          <cell r="D369" t="str">
            <v>Sikadur 32 y sikadur anchorfix- No.4  o similar (para union de concreto nuevo y antiguo).</v>
          </cell>
        </row>
        <row r="370">
          <cell r="D370" t="str">
            <v>Suministro e instalación Tapon PVC  4",  NTC 382 y 3743.</v>
          </cell>
        </row>
        <row r="371">
          <cell r="D371" t="str">
            <v>Suministro e instalacion reduccion en PVC de 6" x  2" NTC 382</v>
          </cell>
        </row>
        <row r="372">
          <cell r="D372" t="str">
            <v xml:space="preserve">Suministro tubería PVC alcantarillado Novafort  ɸ 12" </v>
          </cell>
        </row>
        <row r="373">
          <cell r="D373" t="str">
            <v xml:space="preserve">Suministro e instalación tubería de alcantarillado PVC Novafort ɸ  10" </v>
          </cell>
        </row>
        <row r="374">
          <cell r="D374" t="str">
            <v>SUMINSITRO E INSTALACIÓN VENTANA LAMINA CALIBRE 18 INC. ANTICORR.</v>
          </cell>
        </row>
        <row r="375">
          <cell r="D375" t="str">
            <v>Suministro e instalacion ventana en carpinteria metalica cal 18. en Anticorr. 1.00 X 1.00 mts.</v>
          </cell>
        </row>
        <row r="376">
          <cell r="D376" t="str">
            <v xml:space="preserve">Cerradura entrada Doble Cilindro </v>
          </cell>
        </row>
        <row r="377">
          <cell r="D377" t="str">
            <v>Suministro e instalación de tubería PVC de 8". NTC 382 y 3743</v>
          </cell>
        </row>
        <row r="378">
          <cell r="D378" t="str">
            <v>Base B-200 (para rellenos)</v>
          </cell>
        </row>
        <row r="379">
          <cell r="D379" t="str">
            <v>Transporte a lomo de mula</v>
          </cell>
        </row>
        <row r="380">
          <cell r="D380" t="str">
            <v>Suministro e Instalación Tapa metálica para acceso a la cámara (0,50 x 0,80) en lámina de aljafor Cal . 18, incluye marco en angulo de 1" x 1"x3/16",  bisagra y argolla.( Según especificacions en Plano de Diseño ).</v>
          </cell>
        </row>
        <row r="381">
          <cell r="D381" t="str">
            <v xml:space="preserve">Suministro de Tubería alcantarillado  PVC 355 mm    O 14"  </v>
          </cell>
        </row>
        <row r="382">
          <cell r="D382" t="str">
            <v>Suministro e instalacion piedra pegada a la vista para huellas  de diametro 6" ancho=0.90mts</v>
          </cell>
        </row>
        <row r="383">
          <cell r="D383" t="str">
            <v>Suministro e instalación de codo 90º en PVC de Ø4" NTC 382</v>
          </cell>
        </row>
        <row r="384">
          <cell r="D384" t="str">
            <v>Suministro e Instalacion de Union Tipo Dresser para PVC Ø4'' AWWA C-219</v>
          </cell>
        </row>
        <row r="385">
          <cell r="D385" t="str">
            <v>Tubería en unión platino  PVC Ø 6"  RDE 21</v>
          </cell>
        </row>
        <row r="386">
          <cell r="D386" t="str">
            <v>Suministro e Instalación de Niple Pasamuro en Hierro gris, ELxEL, de 0.150 m, Ø3'' ASTM A-126 Clase B</v>
          </cell>
        </row>
        <row r="387">
          <cell r="D387" t="str">
            <v>Suministro e instalacion de perfil PHR C 100X50X15X2mm (Incluye platina de anclaje, rigidizador L=2X1/4" y pernos de anclaje)</v>
          </cell>
        </row>
        <row r="388">
          <cell r="D388" t="str">
            <v xml:space="preserve">Acometida del poste al contador en tubo de 1/2" con 4 cables THW Nº6 </v>
          </cell>
        </row>
        <row r="389">
          <cell r="D389" t="str">
            <v>LAMINA INDUSTRIAL CORRUGADA EN POLICARBONATO DE 0,8MM(Incluye accesorios y estructura para su montaje)</v>
          </cell>
        </row>
        <row r="390">
          <cell r="D390" t="str">
            <v>Suministro e intalacion de poseta lavaplatos inc griferia</v>
          </cell>
        </row>
        <row r="391">
          <cell r="D391" t="str">
            <v>Suministro e Instalación de Unión Tipo Dresser en hierro ductil Ø4''. AWWA C-219</v>
          </cell>
        </row>
        <row r="392">
          <cell r="D392" t="str">
            <v>Suministro e instalacion de perfil PHR C 100X50X15X1.2mm (Incluye platina de anclaje, rigidizador L=2X1/4" y pernos de anclaje)</v>
          </cell>
        </row>
        <row r="393">
          <cell r="D393" t="str">
            <v>Mesones en Concreto A=0.60   2500 PSI inc.refuerzo</v>
          </cell>
        </row>
        <row r="394">
          <cell r="D394" t="str">
            <v>Acometida del poste al contador en tubo de 1/2" con 3 cables THW Nº4 y Nº6</v>
          </cell>
        </row>
        <row r="395">
          <cell r="D395" t="str">
            <v>Piedra Gravilla</v>
          </cell>
        </row>
        <row r="396">
          <cell r="D396" t="str">
            <v>Relleno con material seleccionado de rio compactado para cama, atraque y relleno inicial tamaño máximo 1.1/2"</v>
          </cell>
        </row>
        <row r="397">
          <cell r="D397" t="str">
            <v>TEJA TERMOACÚSTICA (1.8 Kg/m2) FIBRA DE CARBÓN</v>
          </cell>
        </row>
        <row r="398">
          <cell r="D398" t="str">
            <v>Alimentador iluminacion exterior ( 3#6AWG Al 600V) desde tablero principal 208V</v>
          </cell>
        </row>
        <row r="399">
          <cell r="D399" t="str">
            <v>Interruptor automático enchufable de 3x100 AMP</v>
          </cell>
        </row>
        <row r="400">
          <cell r="D400" t="str">
            <v>Suministro e Instalación de Unión Tipo Dresser en hierro ductil Ø3''. AWWA C-219</v>
          </cell>
        </row>
        <row r="401">
          <cell r="D401" t="str">
            <v>Suministro e Instalacion de Union Tipo Dresser para PVC Ø3'' AWWA C-219</v>
          </cell>
        </row>
        <row r="402">
          <cell r="D402" t="str">
            <v>Muro prensado Santa Fe E=0.12 mts.</v>
          </cell>
        </row>
        <row r="403">
          <cell r="D403" t="str">
            <v>PUNTO AGUA FRIA PVC 1/2''</v>
          </cell>
        </row>
        <row r="404">
          <cell r="D404" t="str">
            <v>MURO SEMIPRENSADO SANTA FE E=0.12 mts</v>
          </cell>
        </row>
        <row r="405">
          <cell r="D405" t="str">
            <v>Salida para tomacorriente doble monofásico a 120v 15 amperios. Polo a tierra.</v>
          </cell>
        </row>
        <row r="406">
          <cell r="D406" t="str">
            <v>Cerramiento en Malla Eslabonada y galvanizada Cal. 10 con hueco de 2" X 2.50m repizada con platina de 1/8" X 1/2" Postes en Tubo Galvanizado de 2''. Cada 2.50 m,  H= 2.00 m.  Incluye tensores en angulo.</v>
          </cell>
        </row>
        <row r="407">
          <cell r="D407" t="str">
            <v>Tomacorriente GFSI con polo a tierra 120V 15A</v>
          </cell>
        </row>
        <row r="408">
          <cell r="D408" t="str">
            <v>MURO TOLETE COMUN E=0.25 mts.</v>
          </cell>
        </row>
        <row r="409">
          <cell r="D409" t="str">
            <v xml:space="preserve">Suministro extendida y compactación de material seleccionado para  base  granular ( incluye acarreo libre de 5 km)* *  </v>
          </cell>
        </row>
        <row r="410">
          <cell r="D410" t="str">
            <v>Red para alumbrado exterior con tuberia de 1" y 6 cables THW Nº10. incluir cajas de conexión y subida a codo luminaria.</v>
          </cell>
        </row>
        <row r="411">
          <cell r="D411" t="str">
            <v xml:space="preserve">Suministro tubería PVC alcantarillado Novafort  ɸ 10" </v>
          </cell>
        </row>
        <row r="412">
          <cell r="D412" t="str">
            <v>Punto desagues PVC 3" - 4"</v>
          </cell>
        </row>
        <row r="413">
          <cell r="D413" t="str">
            <v>Salida para alumbrado en caseta incluye interruptores</v>
          </cell>
        </row>
        <row r="414">
          <cell r="D414" t="str">
            <v>Suministro e instalacion codo en PVC de 45º Ø4" NTC 382</v>
          </cell>
        </row>
        <row r="415">
          <cell r="D415" t="str">
            <v>Base Granular (para rellenos)</v>
          </cell>
        </row>
        <row r="416">
          <cell r="D416" t="str">
            <v>Suministro e instalacion reduccion en PVC de 3" x  2" NTC 382</v>
          </cell>
        </row>
        <row r="417">
          <cell r="D417" t="str">
            <v xml:space="preserve">Interruptor automático trifásico de 2x 30AMP </v>
          </cell>
        </row>
        <row r="418">
          <cell r="D418" t="str">
            <v>Ventilaciones en tuberia HG 2"</v>
          </cell>
        </row>
        <row r="419">
          <cell r="D419" t="str">
            <v xml:space="preserve">Suministro e instalacion de griferia para lavaplatos </v>
          </cell>
        </row>
        <row r="420">
          <cell r="D420" t="str">
            <v>Suministro e instalación de  flotador para tanque alto.</v>
          </cell>
        </row>
        <row r="421">
          <cell r="D421" t="str">
            <v>Suministro e instalacion codo en PVC de 22.5º Ø4" NTC 382</v>
          </cell>
        </row>
        <row r="422">
          <cell r="D422" t="str">
            <v>Suministro e Instalación Vertederos en Poliester reforzado con fibra de vidrio de 45 Grados</v>
          </cell>
        </row>
        <row r="423">
          <cell r="D423" t="str">
            <v>Suministro Probeta en vidrio graduada de 500ml</v>
          </cell>
        </row>
        <row r="424">
          <cell r="D424" t="str">
            <v>Suministro Balon de 500ml volumétrico, tapón de vidrio clase A</v>
          </cell>
        </row>
        <row r="425">
          <cell r="D425" t="str">
            <v>BASE EN MATERIAL DE AFIRMADO COMPACTADO</v>
          </cell>
        </row>
        <row r="426">
          <cell r="D426" t="str">
            <v>Suministro e instalacion de abrazaderas correa de tipo industrial para fijar la tuberia de 2" al marco H.</v>
          </cell>
        </row>
        <row r="427">
          <cell r="D427" t="str">
            <v>Incrustaciones Acuacer blanco</v>
          </cell>
        </row>
        <row r="428">
          <cell r="D428" t="str">
            <v xml:space="preserve">MANTENIMIENTO CUBIERTA </v>
          </cell>
        </row>
        <row r="429">
          <cell r="D429" t="str">
            <v>Suministro e Instalacion de Union Tipo Dresser para PVC Ø2''</v>
          </cell>
        </row>
        <row r="430">
          <cell r="D430" t="str">
            <v>Suministro e Instalación de Unión Tipo Dresser PVC Ø2''. AWWA C-219</v>
          </cell>
        </row>
        <row r="431">
          <cell r="D431" t="str">
            <v xml:space="preserve">Instalacion bomba autocebante con motor electrico de 3 HP monofasica, 230 Voltios. </v>
          </cell>
        </row>
        <row r="432">
          <cell r="D432" t="str">
            <v>Adoquín gres Vehicular 10*20*2,5</v>
          </cell>
        </row>
        <row r="433">
          <cell r="D433" t="str">
            <v>SUMINISTRO Y ACOMODACION DE CAMA EN ARENA PEÑA</v>
          </cell>
        </row>
        <row r="434">
          <cell r="D434" t="str">
            <v>SUMINISTRO Y ACOMODACION DE CAMA EN ARENA PEÑA</v>
          </cell>
        </row>
        <row r="435">
          <cell r="D435" t="str">
            <v>Cinta Sikadur Combiflex H-10  o similar. Para garantizar la estanquiedad en las juntas de construccion.</v>
          </cell>
        </row>
        <row r="436">
          <cell r="D436" t="str">
            <v>Juntas de construccion y dilatacion  PVC V -22</v>
          </cell>
        </row>
        <row r="437">
          <cell r="D437" t="str">
            <v xml:space="preserve">Suministro e instalación tubería PVC alcantarillado PVC Novafort  ɸ 8" </v>
          </cell>
        </row>
        <row r="438">
          <cell r="D438" t="str">
            <v>Baldosín de Granito No. 5  30*30*1.7</v>
          </cell>
        </row>
        <row r="439">
          <cell r="D439" t="str">
            <v>Suministro e instalacion tee en PVC de 2" x  2" x 3" NTC 383</v>
          </cell>
        </row>
        <row r="440">
          <cell r="D440" t="str">
            <v>Excavación manual en roca (con compresor y dinamita)</v>
          </cell>
        </row>
        <row r="441">
          <cell r="D441" t="str">
            <v>Tuberia PVC 8" Tipo Rigido o Similar</v>
          </cell>
        </row>
        <row r="442">
          <cell r="D442" t="str">
            <v>Instalacion Motobomba sumergible tipo lapicero para pozo profundo marca grundfos o similar de 6".</v>
          </cell>
        </row>
        <row r="443">
          <cell r="D443" t="str">
            <v>Suministro e instalacion codo en PVC de 90º  Ø3"  NTC 382</v>
          </cell>
        </row>
        <row r="444">
          <cell r="D444" t="str">
            <v>Penetración a percusión de 0.0m a 10.0m</v>
          </cell>
        </row>
        <row r="445">
          <cell r="D445" t="str">
            <v>Suministro e instalación de tubería PVC de 6". RDE 26 NTC 382 y 3742</v>
          </cell>
        </row>
        <row r="446">
          <cell r="D446" t="str">
            <v>Suministro e Instalación Tapón 6"(50mm)PVC-P RDE 21.</v>
          </cell>
        </row>
        <row r="447">
          <cell r="D447" t="str">
            <v>Tubería unión platino RDE 32,5  PVC 6"</v>
          </cell>
        </row>
        <row r="448">
          <cell r="D448" t="str">
            <v xml:space="preserve">Demolición Cámaras de Quiebre </v>
          </cell>
        </row>
        <row r="449">
          <cell r="D449" t="str">
            <v>suministro e instalación de codo 11.25º en PVC de 4" NTC 382</v>
          </cell>
        </row>
        <row r="450">
          <cell r="D450" t="str">
            <v>Correa 2 d= 1/2" 1d= 1/2 celosía en 3/8  Inc. Anticorr</v>
          </cell>
        </row>
        <row r="451">
          <cell r="D451" t="str">
            <v>Cerramiento En Alambre de Puas 4 Hilos Postes de Madera</v>
          </cell>
        </row>
        <row r="452">
          <cell r="D452" t="str">
            <v>Manejo de Aguas Residuales</v>
          </cell>
        </row>
        <row r="453">
          <cell r="D453" t="str">
            <v>PUNTO DE DESAGUES 3"</v>
          </cell>
        </row>
        <row r="454">
          <cell r="D454" t="str">
            <v>Suministro e instalación válvula de compuerta Æ 1" Presión de trabajo 150 PSI</v>
          </cell>
        </row>
        <row r="455">
          <cell r="D455" t="str">
            <v>Suministro e instalación de tubería PVC de 6" RDE 26. NTC 382 y 3743</v>
          </cell>
        </row>
        <row r="456">
          <cell r="D456" t="str">
            <v>Acondicionamieto del terreno mediante terraceo (ver diseño)</v>
          </cell>
        </row>
        <row r="457">
          <cell r="D457" t="str">
            <v>Suministro e instalacion union en PVC de 4" NTC 382</v>
          </cell>
        </row>
        <row r="458">
          <cell r="D458" t="str">
            <v>Suministro e instalación Tubería  PVC.  ɸ  4"  RDE 21  E.L.</v>
          </cell>
        </row>
        <row r="459">
          <cell r="D459" t="str">
            <v>Tablón de gres 33*33*2.5</v>
          </cell>
        </row>
        <row r="460">
          <cell r="D460" t="str">
            <v>CERRAMIENTO MALLA ESLABONADA C.10 ANGULO 1*1 TUBO 2"</v>
          </cell>
        </row>
        <row r="461">
          <cell r="D461" t="str">
            <v xml:space="preserve">Suministro e instalacion de anclaje de soporte  incluye platina en acero  de 1/4". </v>
          </cell>
        </row>
        <row r="462">
          <cell r="D462" t="str">
            <v>Red para alumbrado exterior con tuberia de 3/4" y 3 cables THW Nº10. incluir cajas de conexión y subida a codo luminaria.</v>
          </cell>
        </row>
        <row r="463">
          <cell r="D463" t="str">
            <v>Piedra Gravilla 3/4</v>
          </cell>
        </row>
        <row r="464">
          <cell r="D464" t="str">
            <v>Suministro de Tuberia HD DNØ3''. C30</v>
          </cell>
        </row>
        <row r="465">
          <cell r="D465" t="str">
            <v xml:space="preserve">Suministro extendida y compactación de material seleccionado para  subbase granular ( incluye acarreo libre de 5 km)* *  </v>
          </cell>
        </row>
        <row r="466">
          <cell r="D466" t="str">
            <v>Placa base en concreto  E=0.10  2500 PSI</v>
          </cell>
        </row>
        <row r="467">
          <cell r="D467" t="str">
            <v>Relleno con material de afirmado compactado plancha vibradora incluye acarreo libre de 5 km</v>
          </cell>
        </row>
        <row r="468">
          <cell r="D468" t="str">
            <v>Tomacorriente normal con polo a tierra 120V 15A</v>
          </cell>
        </row>
        <row r="469">
          <cell r="D469" t="str">
            <v>Acometida del TA-1 al TA-2 con tubo de 3/4" con 3 cables THW Nº10 y un Nº12</v>
          </cell>
        </row>
        <row r="470">
          <cell r="D470" t="str">
            <v>MURO TOLETE COMUN E=0.12 mts. A LA VISTA</v>
          </cell>
        </row>
        <row r="471">
          <cell r="D471" t="str">
            <v>Granulometría por tamizado (con lavado)</v>
          </cell>
        </row>
        <row r="472">
          <cell r="D472" t="str">
            <v>Piso ceramica  20,5*20,5 o similar</v>
          </cell>
        </row>
        <row r="473">
          <cell r="D473" t="str">
            <v>Suministro e instalacion adoquin vehicular en concreto</v>
          </cell>
        </row>
        <row r="474">
          <cell r="D474" t="str">
            <v xml:space="preserve">Suministro e instalación tubería PVC sanitaria  ɸ 6" </v>
          </cell>
        </row>
        <row r="475">
          <cell r="D475" t="str">
            <v>Suministro tuberia para alcantarillado PVC  8". NTC 3722-1 Y NTC 3721</v>
          </cell>
        </row>
        <row r="476">
          <cell r="D476" t="str">
            <v>Tuberìa PVC 8" Tipo Rigido o Similar</v>
          </cell>
        </row>
        <row r="477">
          <cell r="D477" t="str">
            <v>instalacion Bomba centrifuga de construccion monobloque fabricada en hierro fundido, diametro de succion de 1-1/2" y descarga de 1-1/2". Voltaje 115/230. AMP 15.8/7.9. 1 HP</v>
          </cell>
        </row>
        <row r="478">
          <cell r="D478" t="str">
            <v>Suministro e instalacion de niple pasamuros HG 3" liso hasta 50 cm</v>
          </cell>
        </row>
        <row r="479">
          <cell r="D479" t="str">
            <v>Rajon (piedra de 1/2"- 2") para enrocado</v>
          </cell>
        </row>
        <row r="480">
          <cell r="D480" t="str">
            <v>Concreto 3000 PSI, placa tanque, e=0.08 m</v>
          </cell>
        </row>
        <row r="481">
          <cell r="D481" t="str">
            <v>Suministro y colocación de ladrillo a junta perdida</v>
          </cell>
        </row>
        <row r="482">
          <cell r="D482" t="str">
            <v xml:space="preserve">Instalacion Planta eléctrica de emergencia trifásica para 30 KVA a 220-127 volteos completa </v>
          </cell>
        </row>
        <row r="483">
          <cell r="D483" t="str">
            <v>Instalación de sardinel prefabricado A-10, incluye mortero de pega</v>
          </cell>
        </row>
        <row r="484">
          <cell r="D484" t="str">
            <v>Suministro de Tuberia HD DNØ2''. C30</v>
          </cell>
        </row>
        <row r="485">
          <cell r="D485" t="str">
            <v>Placa base en concreto  E=0.08  2500 PSI</v>
          </cell>
        </row>
        <row r="486">
          <cell r="D486" t="str">
            <v>Alimentacion del tablero TA a bombas (caseta) con 4 cables THHHN nº10 y tubo 3/4"</v>
          </cell>
        </row>
        <row r="487">
          <cell r="D487" t="str">
            <v>Instalacion de colorimetro multiparametro MC500</v>
          </cell>
        </row>
        <row r="488">
          <cell r="D488" t="str">
            <v xml:space="preserve">Instalacion equipo de jarras </v>
          </cell>
        </row>
        <row r="489">
          <cell r="D489" t="str">
            <v>Instalacion de Turbidimetro</v>
          </cell>
        </row>
        <row r="490">
          <cell r="D490" t="str">
            <v>EXCAVACION MANUAL EN CONGLOMERADO HUMEDO</v>
          </cell>
        </row>
        <row r="491">
          <cell r="D491" t="str">
            <v>Excavaciones de cortes canales y prestamos en roca a maquina ( incluye cargue y acarreo libre de 200 m)</v>
          </cell>
        </row>
        <row r="492">
          <cell r="D492" t="str">
            <v>Suministro e instalacion de perfil estructural circular  de Ø3", Fy=3241 kg/cm2, Fu= 4368 Kg/cm2, elongacion de 21%, e= 4mm. ASTM 500 - NTC 4526, incluye corte y soldadura electrodo 6013 Ø1/8".</v>
          </cell>
        </row>
        <row r="493">
          <cell r="D493" t="str">
            <v>Suministro e inst. Ducha sencilla</v>
          </cell>
        </row>
        <row r="494">
          <cell r="D494" t="str">
            <v>Vidrio 5 MM</v>
          </cell>
        </row>
        <row r="495">
          <cell r="D495" t="str">
            <v>Suministro e instalación Tapon PVC  3",  NTC 382 y 3743.</v>
          </cell>
        </row>
        <row r="496">
          <cell r="D496" t="str">
            <v>Suministro e instalacion codo de 11.25° PVC de 3"</v>
          </cell>
        </row>
        <row r="497">
          <cell r="D497" t="str">
            <v>Suministro e instalacion codo en PVC de 45º Ø3" NTC 382</v>
          </cell>
        </row>
        <row r="498">
          <cell r="D498" t="str">
            <v>Suministro e instalacion codo en PVC de 22.5º Ø3" NTC 382</v>
          </cell>
        </row>
        <row r="499">
          <cell r="D499" t="str">
            <v>Piso ceramica 30*30 Alfa o similar</v>
          </cell>
        </row>
        <row r="500">
          <cell r="D500" t="str">
            <v>Excavación manual Humeda</v>
          </cell>
        </row>
        <row r="501">
          <cell r="D501" t="str">
            <v>Cubierta teja Fibro  Cemento No.3  S=15%</v>
          </cell>
        </row>
        <row r="502">
          <cell r="D502" t="str">
            <v xml:space="preserve">Instalacion tuberia PVC de 30" a 33" </v>
          </cell>
        </row>
        <row r="503">
          <cell r="D503" t="str">
            <v>Suinistro e Instalacion de bafles para flujo horizontal en PRFV e=0.01m</v>
          </cell>
        </row>
        <row r="504">
          <cell r="D504" t="str">
            <v>MURO TOLETE COMUN E=0.12 mts.</v>
          </cell>
        </row>
        <row r="505">
          <cell r="D505" t="str">
            <v>Alimentador tablero control bombas de dosificacion en ( 2#10AWG F + 1#10AWG N+ 1#10AWG T) desde tablero principal 208V</v>
          </cell>
        </row>
        <row r="506">
          <cell r="D506" t="str">
            <v>Registro RW 1/2"</v>
          </cell>
        </row>
        <row r="507">
          <cell r="D507" t="str">
            <v>EXCAVACION MANUAL EN CONGLOMERADO</v>
          </cell>
        </row>
        <row r="508">
          <cell r="D508" t="str">
            <v>Baldosin de cemento 25*25*2</v>
          </cell>
        </row>
        <row r="509">
          <cell r="D509" t="str">
            <v>Compresión inconfinada</v>
          </cell>
        </row>
        <row r="510">
          <cell r="D510" t="str">
            <v>Peso especifico</v>
          </cell>
        </row>
        <row r="511">
          <cell r="D511" t="str">
            <v xml:space="preserve">Correas en madera </v>
          </cell>
        </row>
        <row r="512">
          <cell r="D512" t="str">
            <v>Granulometría por tamizado (sin lavado)</v>
          </cell>
        </row>
        <row r="513">
          <cell r="D513" t="str">
            <v>Instalacion Planta electrica de emergencia de 1 KW y 120 V</v>
          </cell>
        </row>
        <row r="514">
          <cell r="D514" t="str">
            <v>Suministro e instalación válvula de compuerta Æ 3/4" Presión de trabajo 150 PSI</v>
          </cell>
        </row>
        <row r="515">
          <cell r="D515" t="str">
            <v>Conos de guia</v>
          </cell>
        </row>
        <row r="516">
          <cell r="D516" t="str">
            <v>Demolición de enchapes</v>
          </cell>
        </row>
        <row r="517">
          <cell r="D517" t="str">
            <v xml:space="preserve">Suministro e instalación tubería PVC alcantarillado PVC Novafort  ɸ 6" </v>
          </cell>
        </row>
        <row r="518">
          <cell r="D518" t="str">
            <v>Enchape en porcelana  Olimpia 20*20</v>
          </cell>
        </row>
        <row r="519">
          <cell r="D519" t="str">
            <v>Enchape en porcelana  Olimpia 25*25</v>
          </cell>
        </row>
        <row r="520">
          <cell r="D520" t="str">
            <v>Suministro e instalacion codo de 11.5° PVC de 3"</v>
          </cell>
        </row>
        <row r="521">
          <cell r="D521" t="str">
            <v xml:space="preserve">Instalacion tuberia PVC de 27" a 29" </v>
          </cell>
        </row>
        <row r="522">
          <cell r="D522" t="str">
            <v>TEJA AC</v>
          </cell>
        </row>
        <row r="523">
          <cell r="D523" t="str">
            <v>Suministro e Instalacion de Geomembrana HDPE 30 MIL</v>
          </cell>
        </row>
        <row r="524">
          <cell r="D524" t="str">
            <v>Instalacion dintel en concreto de 15 x 15 cms. 21MPa inc.refuerzo</v>
          </cell>
        </row>
        <row r="525">
          <cell r="D525" t="str">
            <v>Suministro e Instalación Estructura Metálica Para La Cubierta (angulo de 2x2*1/4")</v>
          </cell>
        </row>
        <row r="526">
          <cell r="D526" t="str">
            <v xml:space="preserve">Excavación mecánica  en material conglomerado h &gt;3,0 m profundidad </v>
          </cell>
        </row>
        <row r="527">
          <cell r="D527" t="str">
            <v>Suministro, extendida  y compactación mecánica de material seleccionado para afirmado</v>
          </cell>
        </row>
        <row r="528">
          <cell r="D528" t="str">
            <v>Demolición de placas de piso E= 0,10 mts.</v>
          </cell>
        </row>
        <row r="529">
          <cell r="D529" t="str">
            <v>Estuco y Vinilo IMPERMEABILIZADO   DOS manos en BAJO PLACA INCLU PAÑETE</v>
          </cell>
        </row>
        <row r="530">
          <cell r="D530" t="str">
            <v>Conexión del TA2 al tablero dosificador en 3/4" con 3Nº10</v>
          </cell>
        </row>
        <row r="531">
          <cell r="D531" t="str">
            <v>INSTALACION LAVAMANOS Y SANITARIOS</v>
          </cell>
        </row>
        <row r="532">
          <cell r="D532" t="str">
            <v>Alimentador tablero control bomba de retorno en (2#10AWG F + 1#10AWG N+ 1#10AWG T) Desde tablero principal 208V</v>
          </cell>
        </row>
        <row r="533">
          <cell r="D533" t="str">
            <v>Estuco y Vinilo IMPERMEABILIZADO   DOS manos en muros INCLU PAÑETE</v>
          </cell>
        </row>
        <row r="534">
          <cell r="D534" t="str">
            <v>Lavado de medio filtrante Arena y Grava.</v>
          </cell>
        </row>
        <row r="535">
          <cell r="D535" t="str">
            <v>Suministro e instalación tubería PVC   ɸ 3" RDE 21  e.l.</v>
          </cell>
        </row>
        <row r="536">
          <cell r="D536" t="str">
            <v xml:space="preserve">Alimentador bomba de dosificacion  2 (BD2) EN (3#12AWG ENCAUCHETADO 600V) desde tablero control bombas de dosificacion </v>
          </cell>
        </row>
        <row r="537">
          <cell r="D537" t="str">
            <v>Vidrio 4 MM</v>
          </cell>
        </row>
        <row r="538">
          <cell r="D538" t="str">
            <v>Suministro e instalacion de perfil estructural circular  de Ø2", Fy=3241 kg/cm2, Fu= 4368 Kg/cm2, elongacion de 21%, e= 4mm. ASTM 500 - NTC 4526, incluye corte y soldadura electrodo 6013 Ø1/8".</v>
          </cell>
        </row>
        <row r="539">
          <cell r="D539" t="str">
            <v>Suministro e instalacion tapon en PVC de 2" NTC 382</v>
          </cell>
        </row>
        <row r="540">
          <cell r="D540" t="str">
            <v>Excavación manual en material común</v>
          </cell>
        </row>
        <row r="541">
          <cell r="D541" t="str">
            <v>Instalacion Trasferencia automática trifásica capacidad para 100 AMP - 220 Voltios  y caja metálica con puerta frontal e incluye equipo de medida ( voltímetro, amperímetro y frecuencímetro).</v>
          </cell>
        </row>
        <row r="542">
          <cell r="D542" t="str">
            <v>Límites de atterberg</v>
          </cell>
        </row>
        <row r="543">
          <cell r="D543" t="str">
            <v xml:space="preserve">Suministro e instalacion tuberia PVC RDE21 UM de 4" </v>
          </cell>
        </row>
        <row r="544">
          <cell r="D544" t="str">
            <v>Entibado Tipo 1</v>
          </cell>
        </row>
        <row r="545">
          <cell r="D545" t="str">
            <v>Tubería unión platino RDE 32,5  PVC 4" (perforada)</v>
          </cell>
        </row>
        <row r="546">
          <cell r="D546" t="str">
            <v>Retiro de Ventosa o Valvulas Existentes</v>
          </cell>
        </row>
        <row r="547">
          <cell r="D547" t="str">
            <v>Caballete ondulado asbesto cemento</v>
          </cell>
        </row>
        <row r="548">
          <cell r="D548" t="str">
            <v xml:space="preserve">Instalacion tuberia PVC de 22" a 26" </v>
          </cell>
        </row>
        <row r="549">
          <cell r="D549" t="str">
            <v>Suministro e instalacion tee en PVC de 3" x  3" NTC 382</v>
          </cell>
        </row>
        <row r="550">
          <cell r="D550" t="str">
            <v>Perforación barreno manual 1.5m a 2.0m</v>
          </cell>
        </row>
        <row r="551">
          <cell r="D551" t="str">
            <v>Excavación manual y retiro</v>
          </cell>
        </row>
        <row r="552">
          <cell r="D552" t="str">
            <v>Muro en bloque No.5 E=0.12 mts.</v>
          </cell>
        </row>
        <row r="553">
          <cell r="D553" t="str">
            <v>Fibra en polipropileno dosificacion 1kg/m3 para la construccion del dique</v>
          </cell>
        </row>
        <row r="554">
          <cell r="D554" t="str">
            <v>Suministro e instalación de tubería PVC de 4". RDE 26 NTC 382 y 3743</v>
          </cell>
        </row>
        <row r="555">
          <cell r="D555" t="str">
            <v xml:space="preserve">Suministro e Instalación Tuberia de 4" PVC drenaje </v>
          </cell>
        </row>
        <row r="556">
          <cell r="D556" t="str">
            <v>Suministro e instalacion union en PVC de 2" NTC 382</v>
          </cell>
        </row>
        <row r="557">
          <cell r="D557" t="str">
            <v>Suministro de Tuberia PVC UM RDE21 Ø4''. NTC 382.</v>
          </cell>
        </row>
        <row r="558">
          <cell r="D558" t="str">
            <v>EXCAVACION MECANICA Y RETIRO</v>
          </cell>
        </row>
        <row r="559">
          <cell r="D559" t="str">
            <v>MURO EN BLOQUE No.4 E=0.10 mts.</v>
          </cell>
        </row>
        <row r="560">
          <cell r="D560" t="str">
            <v>Suministro e instalacion codo en PVC de 22.5º Ø2" NTC 382</v>
          </cell>
        </row>
        <row r="561">
          <cell r="D561" t="str">
            <v>Lavado sobre tamiz nro 200</v>
          </cell>
        </row>
        <row r="562">
          <cell r="D562" t="str">
            <v>Cinta en PVC tipo sika O-15 con estrias laterales o similar.</v>
          </cell>
        </row>
        <row r="563">
          <cell r="D563" t="str">
            <v>Suministro e instalacion codo de 11.5° PVC de 2"</v>
          </cell>
        </row>
        <row r="564">
          <cell r="D564" t="str">
            <v>Asbesto cemento No.8</v>
          </cell>
        </row>
        <row r="565">
          <cell r="D565" t="str">
            <v>Asbesto cemento No.6</v>
          </cell>
        </row>
        <row r="566">
          <cell r="D566" t="str">
            <v xml:space="preserve">Interruptor automático trifásico de 1x 20AMP </v>
          </cell>
        </row>
        <row r="567">
          <cell r="D567" t="str">
            <v>Suministro e instalación tubería PVC   ɸ  2½" RDE 21  e.l.</v>
          </cell>
        </row>
        <row r="568">
          <cell r="D568" t="str">
            <v xml:space="preserve">Excavación mecánica  en material conglomeradon 1,50 a 3,0 m profundidad </v>
          </cell>
        </row>
        <row r="569">
          <cell r="D569" t="str">
            <v>Suministro e instalacion codo en PVC de 45º Ø2" NTC 382</v>
          </cell>
        </row>
        <row r="570">
          <cell r="D570" t="str">
            <v xml:space="preserve">Suministro e instalación tubería PVC sanitaria  ɸ 4" </v>
          </cell>
        </row>
        <row r="571">
          <cell r="D571" t="str">
            <v>Suministro, transporte e instalación de Grava, lavada, libre de polvo,una capa  de 20 cm y dos de 10 cm con granulometria tamiz 1-3, 3-6 y 6,12 respectivamente. presentacion en bultos de 50 kg.</v>
          </cell>
        </row>
        <row r="572">
          <cell r="D572" t="str">
            <v>Suministro e instalación Candados No. 40</v>
          </cell>
        </row>
        <row r="573">
          <cell r="D573" t="str">
            <v>Base concreto pobre E=0.05 mts. 2000 PSI</v>
          </cell>
        </row>
        <row r="574">
          <cell r="D574" t="str">
            <v>Suministro e instalacion codo en PVC de 90º  Ø2"  NTC 382</v>
          </cell>
        </row>
        <row r="575">
          <cell r="D575" t="str">
            <v>S t ide Arena de grano fino y grueso, lavado, redondos, tamaño efectivo tamiz  12-20 coeficiente de uniformidad entre 1.3 y 1.6, gravedad especifica entre 2.60 y 2.70. presentacion en bultos de 50 kg. BULTOSSSSSSSSSSSSSSSSS</v>
          </cell>
        </row>
        <row r="576">
          <cell r="D576" t="str">
            <v>ACOMETIDA PVC 1/2" DE 5 mts.(POR METRO LINEAL)</v>
          </cell>
        </row>
        <row r="577">
          <cell r="D577" t="str">
            <v>Limpieza y Pintura de Pantallas deflectoras con SikaGuard-50.</v>
          </cell>
        </row>
        <row r="578">
          <cell r="D578" t="str">
            <v>Suministro e Instalación de teja plástica tipo eternit</v>
          </cell>
        </row>
        <row r="579">
          <cell r="D579" t="str">
            <v>Suministro e Instalación Tuberia de drenaje de 2" corrugada sin filtro</v>
          </cell>
        </row>
        <row r="580">
          <cell r="D580" t="str">
            <v>Interruptor automático enchufable de 1x20 AMP</v>
          </cell>
        </row>
        <row r="581">
          <cell r="D581" t="str">
            <v xml:space="preserve">Excavación mecánica  en Conglomerado  1,50 m profundidad </v>
          </cell>
        </row>
        <row r="582">
          <cell r="D582" t="str">
            <v>Suministro e instalacion escalera de gato  Inc. Anticorr. En hierro corrugado de 5/8''</v>
          </cell>
        </row>
        <row r="583">
          <cell r="D583" t="str">
            <v>Adaptador de Limpieza PVC sanit. ɸ 4"</v>
          </cell>
        </row>
        <row r="584">
          <cell r="D584" t="str">
            <v>Suministro e instalación de tubería PVC para drenaje de 4". NTC 3722-1</v>
          </cell>
        </row>
        <row r="585">
          <cell r="D585" t="str">
            <v>Instalacion adoquin vehicular en concreto</v>
          </cell>
        </row>
        <row r="586">
          <cell r="D586" t="str">
            <v>Demolición pisos</v>
          </cell>
        </row>
        <row r="587">
          <cell r="D587" t="str">
            <v>Densidad terreno(densimetro nuclear)</v>
          </cell>
        </row>
        <row r="588">
          <cell r="D588" t="str">
            <v>Pulida de baldosin cancha</v>
          </cell>
        </row>
        <row r="589">
          <cell r="D589" t="str">
            <v>Suministro e instalación tubería PVC   ɸ 3" RDE 26  u.m REVISARRRRRRRRRRRRRRRRRRRRRRRRRRRRRRRRRRRRRRRRRRRRRRRRRRR</v>
          </cell>
        </row>
        <row r="590">
          <cell r="D590" t="str">
            <v>2Φ2" PVC</v>
          </cell>
        </row>
        <row r="591">
          <cell r="D591" t="str">
            <v xml:space="preserve">Suministro e instalacion tuberia PVC RDE21 UM de 3" </v>
          </cell>
        </row>
        <row r="592">
          <cell r="D592" t="str">
            <v>Suministro e instalación de tubería PVC de 3" RDE 26. NTC 382 y 3743</v>
          </cell>
        </row>
        <row r="593">
          <cell r="D593" t="str">
            <v>Suministro e instalación de tubería PVC de 3". RDE 26</v>
          </cell>
        </row>
        <row r="594">
          <cell r="D594" t="str">
            <v>Perfil estructural de 4" x 2"</v>
          </cell>
        </row>
        <row r="595">
          <cell r="D595" t="str">
            <v>Suministro e Instalación Cinta de Seguridad de 20 cms y conos de seguridad</v>
          </cell>
        </row>
        <row r="596">
          <cell r="D596" t="str">
            <v>Suministro e instalacion tee en PVC de 2" x  2" NTC 382</v>
          </cell>
        </row>
        <row r="597">
          <cell r="D597" t="str">
            <v>Lavada de Fachada</v>
          </cell>
        </row>
        <row r="598">
          <cell r="D598" t="str">
            <v>Suministro e Instalacion de Geotextil NT 1800</v>
          </cell>
        </row>
        <row r="599">
          <cell r="D599" t="str">
            <v>Suministro Vasos de precipitado de 1000ml</v>
          </cell>
        </row>
        <row r="600">
          <cell r="D600" t="str">
            <v>Malla deportiva cerramiento(incluye accesorios)</v>
          </cell>
        </row>
        <row r="601">
          <cell r="D601" t="str">
            <v>Suministro e instalación tubería PVC sanitaria  Ø  3"</v>
          </cell>
        </row>
        <row r="602">
          <cell r="D602" t="str">
            <v xml:space="preserve">Pintura impermeabilizante para barandas en las  vias peatonales interna </v>
          </cell>
        </row>
        <row r="603">
          <cell r="D603" t="str">
            <v>Suministro e instalación de cable encauchetado tipo AWG N°4.</v>
          </cell>
        </row>
        <row r="604">
          <cell r="D604" t="str">
            <v>Alistado de pisos E=0.04 - 1:5</v>
          </cell>
        </row>
        <row r="605">
          <cell r="D605" t="str">
            <v>2Φ1 1/2" PVC</v>
          </cell>
        </row>
        <row r="606">
          <cell r="D606" t="str">
            <v xml:space="preserve">Suministro e instalacion tuberia PVC RDE21 UM de  1/2" </v>
          </cell>
        </row>
        <row r="607">
          <cell r="D607" t="str">
            <v xml:space="preserve">Relleno con material de afirmado compactado plancha vibradora </v>
          </cell>
        </row>
        <row r="608">
          <cell r="D608" t="str">
            <v>SUMINISTRO Y ACOMODACIÓN DE MATERIAL PROVENIENTE DE LA EXCAVACION (RELLENO)</v>
          </cell>
        </row>
        <row r="609">
          <cell r="D609" t="str">
            <v>Alimentacion bombas con tubo de 3/4" y 4 cables THW Nº10</v>
          </cell>
        </row>
        <row r="610">
          <cell r="D610" t="str">
            <v>Esmalte sobre muros  3 manos en muros</v>
          </cell>
        </row>
        <row r="611">
          <cell r="D611" t="str">
            <v>Registro de Bola  Æ ½", tipo liviano</v>
          </cell>
        </row>
        <row r="612">
          <cell r="D612" t="str">
            <v>Suministro e Instalación Tubería Ø2"(50mm)PVC- P U.M RDE 21.</v>
          </cell>
        </row>
        <row r="613">
          <cell r="D613" t="str">
            <v>Codo PVC Sanitario ɸ 4"</v>
          </cell>
        </row>
        <row r="614">
          <cell r="D614" t="str">
            <v>Suministro de Tuberia PVC UM RDE21 Ø3''.NTC 382.</v>
          </cell>
        </row>
        <row r="615">
          <cell r="D615" t="str">
            <v>Suministro e instalación de geotextil  tejido T2400 para la proteccion entre el recebo compactado y la placa en concreto de limpieza o solado.</v>
          </cell>
        </row>
        <row r="616">
          <cell r="D616" t="str">
            <v>Suministro e instalación tubería PVC   ɸ 2" RDE 21  e.l.</v>
          </cell>
        </row>
        <row r="617">
          <cell r="D617" t="str">
            <v>Pañete liso bajo placa 1:4</v>
          </cell>
        </row>
        <row r="618">
          <cell r="D618" t="str">
            <v>Estuco y Vinilo (Tipo 1)  tres manos en muros</v>
          </cell>
        </row>
        <row r="619">
          <cell r="D619" t="str">
            <v>Cargue y Retiro de Sobrantes hasta botadero autorizado por la entidad.</v>
          </cell>
        </row>
        <row r="620">
          <cell r="D620" t="str">
            <v>Esmalte lamina llena  3 manos</v>
          </cell>
        </row>
        <row r="621">
          <cell r="D621" t="str">
            <v>Retiro de medidores y desmonte domiciliaria actual</v>
          </cell>
        </row>
        <row r="622">
          <cell r="D622" t="str">
            <v>Suministro Vasos de precipitado de 600ml</v>
          </cell>
        </row>
        <row r="623">
          <cell r="D623" t="str">
            <v>PAÑETE LISO MUROS  1:4</v>
          </cell>
        </row>
        <row r="624">
          <cell r="D624" t="str">
            <v>Pañete impermeabilizado 1:3 con Sika 1 o similar</v>
          </cell>
        </row>
        <row r="625">
          <cell r="D625" t="str">
            <v>Suministro e instalacion codo de 11.25° PVC de 2"</v>
          </cell>
        </row>
        <row r="626">
          <cell r="D626" t="str">
            <v>Suministro Espatula de Acero Inoxidable</v>
          </cell>
        </row>
        <row r="627">
          <cell r="D627" t="str">
            <v>Suministro e instalacion de perfil estructural circular  de Ø1", Fy=3241 kg/cm2, Fu= 4368 Kg/cm2, elongacion de 21%, e= 4mm. ASTM 500 - NTC 4526, incluye corte y soldadura electrodo 6013 Ø1/8".</v>
          </cell>
        </row>
        <row r="628">
          <cell r="D628" t="str">
            <v>Vinilo sobre pañete tres manos en muros (para tejas o alturas)</v>
          </cell>
        </row>
        <row r="629">
          <cell r="D629" t="str">
            <v>Vinilo sobre pañete tres manos en muros</v>
          </cell>
        </row>
        <row r="630">
          <cell r="D630" t="str">
            <v>Humedad natural</v>
          </cell>
        </row>
        <row r="631">
          <cell r="D631" t="str">
            <v>RED SUMINISTRO PVC 1/2"</v>
          </cell>
        </row>
        <row r="632">
          <cell r="D632" t="str">
            <v>Rejillas de piso sosco 4*4*3 aluminio</v>
          </cell>
        </row>
        <row r="633">
          <cell r="D633" t="str">
            <v>Suministro e instalación tubería PVC sanitaria  Ø  2" PERFORADA</v>
          </cell>
        </row>
        <row r="634">
          <cell r="D634" t="str">
            <v>DEMOLICION MUROS LADRILLO E=0.15 mts.</v>
          </cell>
        </row>
        <row r="635">
          <cell r="D635" t="str">
            <v>Suministro de tuberia PVC UM RDE 32.5 Ø3"</v>
          </cell>
        </row>
        <row r="636">
          <cell r="D636" t="str">
            <v xml:space="preserve">Instalacion tuberia PVC de 350 a 500mm (14" a 20") </v>
          </cell>
        </row>
        <row r="637">
          <cell r="D637" t="str">
            <v>Suministro e instalación tubería PVC sanitaria  Ø  2"</v>
          </cell>
        </row>
        <row r="638">
          <cell r="D638" t="str">
            <v>Guardaescoba baldosin de cemento</v>
          </cell>
        </row>
        <row r="639">
          <cell r="D639" t="str">
            <v>Tubería PVC conduit 3/4"</v>
          </cell>
        </row>
        <row r="640">
          <cell r="D640" t="str">
            <v>Suministro e instalación tubería PVC   ɸ 1½" RDE 21  e.l.</v>
          </cell>
        </row>
        <row r="641">
          <cell r="D641" t="str">
            <v>Suministro e instalación de tubería PVC de 2". RDE 26</v>
          </cell>
        </row>
        <row r="642">
          <cell r="D642" t="str">
            <v xml:space="preserve">Suministro e instalación de geotextil no tejido para drenaje </v>
          </cell>
        </row>
        <row r="643">
          <cell r="D643" t="str">
            <v>Cerramiento con polisombra y senalizacion con cinta a tres hilos. (METROS)</v>
          </cell>
        </row>
        <row r="644">
          <cell r="D644" t="str">
            <v>DESMONTE Y RETIRO DE CUBIERTAS DE TEJA DE ASBESTO</v>
          </cell>
        </row>
        <row r="645">
          <cell r="D645" t="str">
            <v>Cable de cobre  8 AWG 12 hilos desnudo</v>
          </cell>
        </row>
        <row r="646">
          <cell r="D646" t="str">
            <v>Cable de cobre 2/0 AWG 12 hilos desnudo</v>
          </cell>
        </row>
        <row r="647">
          <cell r="D647" t="str">
            <v>Cercha para cubierta en ángulo  Inc. Anticorr.</v>
          </cell>
        </row>
        <row r="648">
          <cell r="D648" t="str">
            <v>Desmonte y retiro de tuberia existente de 0" a 12"</v>
          </cell>
        </row>
        <row r="649">
          <cell r="D649" t="str">
            <v>EXCAVACION MECANICA (NO INCLUYE RETIRO)</v>
          </cell>
        </row>
        <row r="650">
          <cell r="D650" t="str">
            <v>Desmonte marcos y puertas</v>
          </cell>
        </row>
        <row r="651">
          <cell r="D651" t="str">
            <v>Suministro de Tuberia PVC UM RDE21 Ø2''. NTC 382.</v>
          </cell>
        </row>
        <row r="652">
          <cell r="D652" t="str">
            <v>Descapote y limpieza de montaña (Incluye acarreo de 200 m)</v>
          </cell>
        </row>
        <row r="653">
          <cell r="D653" t="str">
            <v>Suministro e instalación tubería PVC   ɸ 1 1/4" RDE 21  e.l.</v>
          </cell>
        </row>
        <row r="654">
          <cell r="D654" t="str">
            <v>Vinilo sobre pañete dos manos bajo placa</v>
          </cell>
        </row>
        <row r="655">
          <cell r="D655" t="str">
            <v>Retiro de adoquin vehicular</v>
          </cell>
        </row>
        <row r="656">
          <cell r="D656" t="str">
            <v>Excavaciones de cortes canales y prestamos en material común a máquina (incluye cargue y acarreo libre de 200 m)</v>
          </cell>
        </row>
        <row r="657">
          <cell r="D657" t="str">
            <v>Vinilo sobre pañete dos manos en muros</v>
          </cell>
        </row>
        <row r="658">
          <cell r="D658" t="str">
            <v>DESCAPOTE MANUAL Y RETIRO</v>
          </cell>
        </row>
        <row r="659">
          <cell r="D659" t="str">
            <v>Demolicion de estructura existente</v>
          </cell>
        </row>
        <row r="660">
          <cell r="D660" t="str">
            <v>Estuco muros</v>
          </cell>
        </row>
        <row r="661">
          <cell r="D661" t="str">
            <v>Esmalte S/marcos Lamina 3 manos</v>
          </cell>
        </row>
        <row r="662">
          <cell r="D662" t="str">
            <v>Suministro de Tuberia PVC UM RDE26 Ø2''</v>
          </cell>
        </row>
        <row r="663">
          <cell r="D663" t="str">
            <v xml:space="preserve">Suministro e instalación de geotextil  tejido T2500 </v>
          </cell>
        </row>
        <row r="664">
          <cell r="D664" t="str">
            <v xml:space="preserve">Instalacion tuberia PVC de 8" a 10" </v>
          </cell>
        </row>
        <row r="665">
          <cell r="D665" t="str">
            <v>Suministro e instalacion de geomembrana poly-flex 20, recubrimiento tuberia.</v>
          </cell>
        </row>
        <row r="666">
          <cell r="D666" t="str">
            <v>Perfilado de zanja (material humedo)</v>
          </cell>
        </row>
        <row r="667">
          <cell r="D667" t="str">
            <v>Suministro de Tuberia PVC UM RDE32.5 Ø2''</v>
          </cell>
        </row>
        <row r="668">
          <cell r="D668" t="str">
            <v>FILOS Y DILATACIONES EN PAÑETES</v>
          </cell>
        </row>
        <row r="669">
          <cell r="D669" t="str">
            <v xml:space="preserve">Suministro e instalación tubería  PVC presión  ɸ  3/4"  RDE 11  E.L. </v>
          </cell>
        </row>
        <row r="670">
          <cell r="D670" t="str">
            <v>Suministro e instalación Tubería  PVC.  ɸ  1"  RDE 21  E.L.</v>
          </cell>
        </row>
        <row r="671">
          <cell r="D671" t="str">
            <v>Suministro e Instalación Malla Divisoria Lechos Filtrantes (Acero Inoxidable)</v>
          </cell>
        </row>
        <row r="672">
          <cell r="D672" t="str">
            <v xml:space="preserve">Instalación tubería PVC alcantarillado Novafort  ɸ 12" </v>
          </cell>
        </row>
        <row r="673">
          <cell r="D673" t="str">
            <v>Filos y dilataciones en estuco</v>
          </cell>
        </row>
        <row r="674">
          <cell r="D674" t="str">
            <v>Instalacion tuberia en hierro ductil de 3"(150MM) A 10" (200 MM)</v>
          </cell>
        </row>
        <row r="675">
          <cell r="D675" t="str">
            <v>Perfilado de zanja (material Seco)</v>
          </cell>
        </row>
        <row r="676">
          <cell r="D676" t="str">
            <v>Instalacion tuberia en hierro ductil de 2"(150MM) A 10" (200 MM)</v>
          </cell>
        </row>
        <row r="677">
          <cell r="D677" t="str">
            <v>ALAMBRE DE PUAS POR 1 CIMBRA</v>
          </cell>
        </row>
        <row r="678">
          <cell r="D678" t="str">
            <v>SUMINISTRO FIGURADA Y AMARRE DE ACERO PDR 60</v>
          </cell>
        </row>
        <row r="679">
          <cell r="D679" t="str">
            <v>Instalación Tubería PVC UM RDE21 Ø2'' 3" y 4" NTC 3742</v>
          </cell>
        </row>
        <row r="680">
          <cell r="D680" t="str">
            <v>LOCALIZACION Y REPLANTEO</v>
          </cell>
        </row>
        <row r="681">
          <cell r="D681" t="str">
            <v>Refuerzo malla electrosoldada M-159 Q-4</v>
          </cell>
        </row>
        <row r="682">
          <cell r="D682" t="str">
            <v xml:space="preserve">Instalacion tuberia PVC de 2" Y 3" UM </v>
          </cell>
        </row>
        <row r="683">
          <cell r="D683" t="str">
            <v>Aseo General para entrega</v>
          </cell>
        </row>
        <row r="684">
          <cell r="D684" t="str">
            <v>Demarcación con pintura tipo tráfico E=0.08 m</v>
          </cell>
        </row>
        <row r="685">
          <cell r="D685" t="str">
            <v xml:space="preserve">Suministro, corte e instalación acero de transferencia PDR-60 liso. </v>
          </cell>
        </row>
        <row r="686">
          <cell r="D686" t="str">
            <v>Suministro figurada y amarre de acero A-37 (EDI)</v>
          </cell>
        </row>
        <row r="687">
          <cell r="D687" t="str">
            <v>Instalación Tubería PVC UM RDE 21 Ø4'' NTC 3742</v>
          </cell>
        </row>
        <row r="688">
          <cell r="D688" t="str">
            <v>SUMINISTRO FIGURADO Y ARMADO DE ACERO DE REFUERZO  A-37</v>
          </cell>
        </row>
        <row r="689">
          <cell r="D689" t="str">
            <v>Estudio topográfico (ML)</v>
          </cell>
        </row>
        <row r="690">
          <cell r="D690" t="str">
            <v>Riego de liga</v>
          </cell>
        </row>
        <row r="691">
          <cell r="D691" t="str">
            <v>Localizacion y Replanteo para Redes</v>
          </cell>
        </row>
        <row r="692">
          <cell r="D692" t="str">
            <v>LOCALIZACION Y REPLANTEO TOPOGRAFICO</v>
          </cell>
        </row>
        <row r="693">
          <cell r="D693" t="str">
            <v>Barreras de cinta plastica reflectiva</v>
          </cell>
        </row>
        <row r="694">
          <cell r="D694" t="str">
            <v>BARRIDO Y SOPLADO</v>
          </cell>
        </row>
        <row r="695">
          <cell r="D695" t="str">
            <v>TRANSPORTE DE MATERIAL DE AFIRMADO Y/O GRANULAR DESPUÉS DE 5 KM (INSTALADO Y COMPACTADO SEGÚN SECCIÓN DE DISEÑO)</v>
          </cell>
        </row>
        <row r="696">
          <cell r="D696" t="str">
            <v>CONFORMACION DE LA CALZADA EXISTENTE</v>
          </cell>
        </row>
        <row r="697">
          <cell r="D697" t="str">
            <v xml:space="preserve">EXCAVACIONES VARIAS SIN CLASIFICAR </v>
          </cell>
        </row>
        <row r="698">
          <cell r="D698" t="str">
            <v>RELLENOS PARA ESTRUCTURAS</v>
          </cell>
        </row>
        <row r="699">
          <cell r="D699" t="str">
            <v>CONCRETO CLASE F</v>
          </cell>
        </row>
        <row r="700">
          <cell r="D700" t="str">
            <v>CONCRETO CLASE G CICLOPEO</v>
          </cell>
        </row>
        <row r="701">
          <cell r="D701" t="str">
            <v>Suministro e instalación de tubería de concreto reforzado D=36", incluye emboquillada</v>
          </cell>
        </row>
        <row r="702">
          <cell r="D702" t="str">
            <v>MATERIAL  SELLANTE DE SILICONA O AUTONIVELANTE PARA JUNTAS</v>
          </cell>
        </row>
        <row r="703">
          <cell r="D703" t="str">
            <v>CONCRETO CLASE D</v>
          </cell>
        </row>
        <row r="704">
          <cell r="D704" t="str">
            <v>ACERO 420 INVIAS</v>
          </cell>
        </row>
        <row r="705">
          <cell r="D705" t="str">
            <v>CONCRETO F para cunetas INVIAS</v>
          </cell>
        </row>
        <row r="706">
          <cell r="D706" t="str">
            <v>EXCAVACIONES VARIAS EN MATERIAL COMÚN EN SECO A MANO (INVIAS)</v>
          </cell>
        </row>
        <row r="707">
          <cell r="D707" t="str">
            <v>Concreto Sardineles H=0.40m 2500 PSI</v>
          </cell>
        </row>
        <row r="708">
          <cell r="D708" t="str">
            <v>Adoquín gres Peatonal 10*20*2,5</v>
          </cell>
        </row>
        <row r="709">
          <cell r="D709" t="str">
            <v>Piso gravilla lavada  de 1/2" y 3/4"</v>
          </cell>
        </row>
        <row r="710">
          <cell r="D710" t="str">
            <v>S, e i de luminaria, sodio 70 watios, reactancia 208/220voltios, incluye post</v>
          </cell>
        </row>
        <row r="711">
          <cell r="D711" t="str">
            <v xml:space="preserve">Válvula de bola Monoradial (cierre) Ø 3" </v>
          </cell>
        </row>
        <row r="712">
          <cell r="D712" t="str">
            <v xml:space="preserve">Válvula de bola Monoradial (cierre) Ø 4" </v>
          </cell>
        </row>
        <row r="713">
          <cell r="D713" t="str">
            <v>Demolición de anden e= 0,08 m</v>
          </cell>
        </row>
        <row r="714">
          <cell r="D714" t="str">
            <v>Acople universal  4" HD</v>
          </cell>
        </row>
        <row r="715">
          <cell r="D715" t="str">
            <v>Retiro de Manguera y tuberia PVC diametros menores</v>
          </cell>
        </row>
        <row r="716">
          <cell r="D716" t="str">
            <v>Codo  Gran radio  PVC 11 1/4° Ø 4"</v>
          </cell>
        </row>
        <row r="717">
          <cell r="D717" t="str">
            <v>Codo Gran radio  PVC  22 1/2° Ø 4"</v>
          </cell>
        </row>
        <row r="718">
          <cell r="D718" t="str">
            <v>Suministro e instalacion de Válvula de corte HF 3"</v>
          </cell>
        </row>
        <row r="719">
          <cell r="D719" t="str">
            <v>Suministro e instalacion de Valvula de Purga HF (Extremo Liso) 3"</v>
          </cell>
        </row>
        <row r="720">
          <cell r="D720" t="str">
            <v>Suministro e Instalacion de Ventosa de Accion Multiple extremo liso Ø2''</v>
          </cell>
        </row>
        <row r="721">
          <cell r="D721" t="str">
            <v>Valvula reductora de presion Hf 4"</v>
          </cell>
        </row>
        <row r="722">
          <cell r="D722" t="str">
            <v>Cajilla de Anden stadar incluye marco con tapa para la cajilla en HD</v>
          </cell>
        </row>
        <row r="723">
          <cell r="D723" t="str">
            <v>Paso elevado , L  = 51,81 el acero de platina  y estructura  es norma ASTM  A-36 la soldadura  es tipo filete electrodo E-70</v>
          </cell>
        </row>
        <row r="724">
          <cell r="D724" t="str">
            <v>Paso elevado , L  = 25.6 el acero de platina  y estructura  es norma ASTM  A-36 la soldadura  es tipo filete electrodo E-70</v>
          </cell>
        </row>
        <row r="725">
          <cell r="D725" t="str">
            <v>Suministro e instalación de Domicliliarias (tubería red 3") RDE 9 PF +UAD</v>
          </cell>
        </row>
        <row r="726">
          <cell r="D726" t="str">
            <v>Columna concreto de resistencia 3000 psi ( 0.20 x 0.12 x 1)</v>
          </cell>
        </row>
        <row r="727">
          <cell r="D727" t="str">
            <v xml:space="preserve">Viga aerea de 0.12 x 0.20 en concreto de 3000 Psi </v>
          </cell>
        </row>
        <row r="728">
          <cell r="D728" t="str">
            <v>Enchape piso-pared ceramica lisa 20 x 20 blanca</v>
          </cell>
        </row>
        <row r="729">
          <cell r="D729" t="str">
            <v>Cubierta teja Fibro  Cemento No.6</v>
          </cell>
        </row>
        <row r="730">
          <cell r="D730" t="str">
            <v>Tubería PVC conduit 1"</v>
          </cell>
        </row>
        <row r="731">
          <cell r="D731" t="str">
            <v>PUNTO DE DESAGUES 2"</v>
          </cell>
        </row>
        <row r="732">
          <cell r="D732" t="str">
            <v>Viga cinta de 0.12 x 0.10 m en concreto de resistencia 3000Psi</v>
          </cell>
        </row>
        <row r="733">
          <cell r="D733" t="str">
            <v>GRANIPLAST FACHADA</v>
          </cell>
        </row>
        <row r="734">
          <cell r="D734" t="str">
            <v>Cercha y/o correa metalica tubo rectangular 3" x 1 1/2", calibre 18</v>
          </cell>
        </row>
        <row r="735">
          <cell r="D735" t="str">
            <v>Bajante en tubo Conduit Galvanizada Ø=2 " Suministro e Instal</v>
          </cell>
        </row>
        <row r="736">
          <cell r="D736" t="str">
            <v>Tablero parcial 6  circuitos</v>
          </cell>
        </row>
        <row r="737">
          <cell r="D737" t="str">
            <v>Punto desagues PVC 4"</v>
          </cell>
        </row>
        <row r="738">
          <cell r="D738" t="str">
            <v>Bajante aguas lluvias 3''</v>
          </cell>
        </row>
        <row r="739">
          <cell r="D739" t="str">
            <v>Acometida electrica en conductor de cobre THW 4No.8 + ducto conduit 1" Subterranea</v>
          </cell>
        </row>
        <row r="740">
          <cell r="D740" t="str">
            <v xml:space="preserve">Suministro e instalacion tuberia PVC RDE21 UM de  3/4" </v>
          </cell>
        </row>
        <row r="741">
          <cell r="D741" t="str">
            <v>Lavadero prefabricado de 60 x 80. Suministro e instal.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APU"/>
      <sheetName val="EQUI"/>
      <sheetName val="MAT"/>
      <sheetName val="M.O."/>
      <sheetName val="Analis-basicos"/>
      <sheetName val="AIU "/>
      <sheetName val="tarifas maquinas"/>
      <sheetName val="Operadores"/>
      <sheetName val="Pres-Sociales"/>
      <sheetName val="AVANCE-OBRA"/>
    </sheetNames>
    <sheetDataSet>
      <sheetData sheetId="0" refreshError="1">
        <row r="8">
          <cell r="C8" t="str">
            <v>GRUPO 1</v>
          </cell>
        </row>
        <row r="9">
          <cell r="A9">
            <v>1</v>
          </cell>
          <cell r="B9" t="str">
            <v>INVIAS 210</v>
          </cell>
          <cell r="C9" t="str">
            <v>Explanación en material común</v>
          </cell>
          <cell r="D9" t="str">
            <v>m3</v>
          </cell>
        </row>
        <row r="10">
          <cell r="A10">
            <v>2</v>
          </cell>
          <cell r="B10" t="str">
            <v>INVIAS 210</v>
          </cell>
          <cell r="C10" t="str">
            <v>Explanación en roca</v>
          </cell>
          <cell r="D10" t="str">
            <v>m3</v>
          </cell>
        </row>
        <row r="11">
          <cell r="A11">
            <v>3</v>
          </cell>
          <cell r="B11" t="str">
            <v>INVIAS 220</v>
          </cell>
          <cell r="C11" t="str">
            <v>Terraplenes, confor y compact.</v>
          </cell>
          <cell r="D11" t="str">
            <v>m3</v>
          </cell>
        </row>
        <row r="12">
          <cell r="A12">
            <v>4</v>
          </cell>
          <cell r="B12" t="str">
            <v>INVIAS 211</v>
          </cell>
          <cell r="C12" t="str">
            <v>Extracción de derrumbes en material común</v>
          </cell>
          <cell r="D12" t="str">
            <v>m3</v>
          </cell>
        </row>
        <row r="13">
          <cell r="A13">
            <v>5</v>
          </cell>
          <cell r="B13" t="str">
            <v>INVIAS 210.4 - INVIAS 210.4.3</v>
          </cell>
          <cell r="C13" t="str">
            <v>Disposición de material de la explanación y derrumbes en zonas de depósito</v>
          </cell>
          <cell r="D13" t="str">
            <v>m3</v>
          </cell>
        </row>
        <row r="14">
          <cell r="A14">
            <v>6</v>
          </cell>
          <cell r="B14" t="str">
            <v>INVIAS 310</v>
          </cell>
          <cell r="C14" t="str">
            <v>Conformación de banca</v>
          </cell>
          <cell r="D14" t="str">
            <v>m2</v>
          </cell>
        </row>
        <row r="15">
          <cell r="C15" t="str">
            <v>TOTAL GRUPO 1</v>
          </cell>
        </row>
        <row r="16">
          <cell r="C16" t="str">
            <v>GRUPO 2</v>
          </cell>
        </row>
        <row r="17">
          <cell r="A17">
            <v>7</v>
          </cell>
          <cell r="B17" t="str">
            <v>INVIAS 300 - INVIAS 330</v>
          </cell>
          <cell r="C17" t="str">
            <v>Suministro, colocación y compactación de material de base granular</v>
          </cell>
          <cell r="D17" t="str">
            <v>m3</v>
          </cell>
        </row>
        <row r="18">
          <cell r="C18" t="str">
            <v>TOTAL GRUPO 2</v>
          </cell>
        </row>
        <row r="19">
          <cell r="C19" t="str">
            <v>GRUPO 3</v>
          </cell>
        </row>
        <row r="20">
          <cell r="A20">
            <v>8</v>
          </cell>
          <cell r="B20" t="str">
            <v>INVIAS 900</v>
          </cell>
          <cell r="C20" t="str">
            <v>Transporte de material sobrante de la explan. y derrumbes.</v>
          </cell>
          <cell r="D20" t="str">
            <v>m3-km</v>
          </cell>
        </row>
        <row r="21">
          <cell r="A21">
            <v>9</v>
          </cell>
          <cell r="B21" t="str">
            <v>9 - P</v>
          </cell>
          <cell r="C21" t="str">
            <v>Transporte de material de base granular</v>
          </cell>
          <cell r="D21" t="str">
            <v>m3-km</v>
          </cell>
        </row>
        <row r="22">
          <cell r="C22" t="str">
            <v>TOTAL GRUPO 3</v>
          </cell>
        </row>
        <row r="23">
          <cell r="C23" t="str">
            <v>GRUPO 4</v>
          </cell>
        </row>
        <row r="24">
          <cell r="A24">
            <v>10</v>
          </cell>
          <cell r="B24" t="str">
            <v>INVIAS 640</v>
          </cell>
          <cell r="C24" t="str">
            <v>Acero de refuerzo</v>
          </cell>
          <cell r="D24" t="str">
            <v>kg</v>
          </cell>
        </row>
        <row r="25">
          <cell r="C25" t="str">
            <v>TOTAL GRUPO 4</v>
          </cell>
        </row>
        <row r="26">
          <cell r="C26" t="str">
            <v>GRUPO 5</v>
          </cell>
        </row>
        <row r="27">
          <cell r="A27">
            <v>11</v>
          </cell>
          <cell r="B27" t="str">
            <v>INVIAS 600 -INVIAS  601</v>
          </cell>
          <cell r="C27" t="str">
            <v>Excav. Estruc. En mat. Común seco</v>
          </cell>
          <cell r="D27" t="str">
            <v>m3</v>
          </cell>
        </row>
        <row r="28">
          <cell r="A28">
            <v>12</v>
          </cell>
          <cell r="B28" t="str">
            <v>INVIAS 600 -INVIAS  601</v>
          </cell>
          <cell r="C28" t="str">
            <v>Excav. Estruc. En roca</v>
          </cell>
          <cell r="D28" t="str">
            <v>m3</v>
          </cell>
        </row>
        <row r="29">
          <cell r="A29">
            <v>13</v>
          </cell>
          <cell r="B29" t="str">
            <v>INVIAS 201</v>
          </cell>
          <cell r="C29" t="str">
            <v>Demolición estructural en concreto</v>
          </cell>
          <cell r="D29" t="str">
            <v>m3</v>
          </cell>
        </row>
        <row r="30">
          <cell r="A30">
            <v>14</v>
          </cell>
          <cell r="C30" t="str">
            <v>Concreto simple de 140 kg/cm2 en</v>
          </cell>
        </row>
        <row r="31">
          <cell r="A31">
            <v>15</v>
          </cell>
          <cell r="B31" t="str">
            <v>INVIAS 630 - INVIAS 670</v>
          </cell>
          <cell r="C31" t="str">
            <v>Fundación y atraque</v>
          </cell>
          <cell r="D31" t="str">
            <v>m3</v>
          </cell>
        </row>
        <row r="32">
          <cell r="A32">
            <v>16</v>
          </cell>
          <cell r="B32" t="str">
            <v>INVIAS 630 - INVIAS 670</v>
          </cell>
          <cell r="C32" t="str">
            <v>Muros en alcantarilla de tubo</v>
          </cell>
          <cell r="D32" t="str">
            <v>m3</v>
          </cell>
        </row>
        <row r="33">
          <cell r="A33">
            <v>17</v>
          </cell>
          <cell r="B33" t="str">
            <v>INVIAS 630 - 630 P</v>
          </cell>
          <cell r="C33" t="str">
            <v>Rondas de coronación</v>
          </cell>
          <cell r="D33" t="str">
            <v>m3</v>
          </cell>
        </row>
        <row r="34">
          <cell r="A34">
            <v>18</v>
          </cell>
          <cell r="C34" t="str">
            <v>Concreto ciclópeo de 140 kg/cm2 en</v>
          </cell>
        </row>
        <row r="35">
          <cell r="A35">
            <v>19</v>
          </cell>
          <cell r="B35" t="str">
            <v>INVIAS 630 - 670 - 672</v>
          </cell>
          <cell r="C35" t="str">
            <v>Muros en alcantarilla de tubo-disipadores-descoles-bordillos</v>
          </cell>
          <cell r="D35" t="str">
            <v>m3</v>
          </cell>
        </row>
        <row r="36">
          <cell r="A36">
            <v>20</v>
          </cell>
          <cell r="B36" t="str">
            <v>INVIAS 630</v>
          </cell>
          <cell r="C36" t="str">
            <v>Muros, pilas y estribos</v>
          </cell>
          <cell r="D36" t="str">
            <v>m3</v>
          </cell>
        </row>
        <row r="37">
          <cell r="A37">
            <v>21</v>
          </cell>
          <cell r="C37" t="str">
            <v>Concreto de 175 kg/cm2 en:</v>
          </cell>
        </row>
        <row r="38">
          <cell r="A38">
            <v>22</v>
          </cell>
          <cell r="B38" t="str">
            <v>INVIAS 630</v>
          </cell>
          <cell r="C38" t="str">
            <v>Muros, pilas y estribos</v>
          </cell>
          <cell r="D38" t="str">
            <v>m3</v>
          </cell>
        </row>
        <row r="39">
          <cell r="A39">
            <v>23</v>
          </cell>
          <cell r="B39" t="str">
            <v>INVIAS 671</v>
          </cell>
          <cell r="C39" t="str">
            <v>Cunetas - cárcamos - canales</v>
          </cell>
          <cell r="D39" t="str">
            <v>m3</v>
          </cell>
        </row>
        <row r="40">
          <cell r="A40">
            <v>24</v>
          </cell>
          <cell r="B40" t="str">
            <v>INVIAS 630</v>
          </cell>
          <cell r="C40" t="str">
            <v xml:space="preserve">Concreto de 210 kg/cm2 en muros </v>
          </cell>
          <cell r="D40" t="str">
            <v>m3</v>
          </cell>
        </row>
        <row r="41">
          <cell r="A41">
            <v>25</v>
          </cell>
          <cell r="B41" t="str">
            <v>INVIAS 600 - 610</v>
          </cell>
          <cell r="C41" t="str">
            <v>Material de filtros detrás de las estructuras</v>
          </cell>
          <cell r="D41" t="str">
            <v>m3</v>
          </cell>
        </row>
        <row r="42">
          <cell r="A42">
            <v>26</v>
          </cell>
          <cell r="B42" t="str">
            <v>673 - P</v>
          </cell>
          <cell r="C42" t="str">
            <v>Filtros en Geodrén</v>
          </cell>
          <cell r="D42" t="str">
            <v>ml</v>
          </cell>
        </row>
        <row r="43">
          <cell r="A43">
            <v>27</v>
          </cell>
          <cell r="B43" t="str">
            <v>INVIAS 661</v>
          </cell>
          <cell r="C43" t="str">
            <v>Tubería de concreto para alcantarilla diam 0.90m.</v>
          </cell>
          <cell r="D43" t="str">
            <v>ml</v>
          </cell>
        </row>
        <row r="44">
          <cell r="A44">
            <v>28</v>
          </cell>
          <cell r="B44" t="str">
            <v>INVIAS 670 - 681</v>
          </cell>
          <cell r="C44" t="str">
            <v>Gaviones muros-disipadores-descoles</v>
          </cell>
          <cell r="D44" t="str">
            <v>m3</v>
          </cell>
        </row>
        <row r="45">
          <cell r="A45">
            <v>29</v>
          </cell>
          <cell r="B45" t="str">
            <v>22 - P</v>
          </cell>
          <cell r="C45" t="str">
            <v>Limpieza de obras y/o trabajos adicionales</v>
          </cell>
          <cell r="D45" t="str">
            <v>jornal</v>
          </cell>
        </row>
        <row r="46">
          <cell r="A46">
            <v>30</v>
          </cell>
          <cell r="B46" t="str">
            <v>INVIAS 220</v>
          </cell>
          <cell r="C46" t="str">
            <v>Llenos detrás de las estructuras</v>
          </cell>
          <cell r="D46" t="str">
            <v>m3</v>
          </cell>
        </row>
        <row r="47">
          <cell r="A47">
            <v>31</v>
          </cell>
          <cell r="B47" t="str">
            <v xml:space="preserve"> 810 . 4 . P</v>
          </cell>
          <cell r="C47" t="str">
            <v>Revegetalización taludes y zonas planas con semilla</v>
          </cell>
          <cell r="D47" t="str">
            <v>m2</v>
          </cell>
        </row>
        <row r="48">
          <cell r="A48">
            <v>32</v>
          </cell>
          <cell r="B48" t="str">
            <v xml:space="preserve"> 810 . 3 . P</v>
          </cell>
          <cell r="C48" t="str">
            <v>Revegetalización taludes con agromanto</v>
          </cell>
          <cell r="D48" t="str">
            <v>m2</v>
          </cell>
        </row>
        <row r="49">
          <cell r="A49">
            <v>33</v>
          </cell>
          <cell r="B49" t="str">
            <v>26 - P</v>
          </cell>
          <cell r="C49" t="str">
            <v>Rondas revestidas en sacos de fibra sintética y suelo cemento</v>
          </cell>
          <cell r="D49" t="str">
            <v>ml</v>
          </cell>
        </row>
        <row r="50">
          <cell r="A50">
            <v>34</v>
          </cell>
          <cell r="B50" t="str">
            <v>27 - P</v>
          </cell>
          <cell r="C50" t="str">
            <v>Trinchos en madera</v>
          </cell>
          <cell r="D50" t="str">
            <v>m2</v>
          </cell>
        </row>
        <row r="51">
          <cell r="C51" t="str">
            <v>TOTAL GRUPO 5</v>
          </cell>
        </row>
        <row r="52">
          <cell r="C52" t="str">
            <v>GRUPO 6</v>
          </cell>
        </row>
        <row r="53">
          <cell r="A53">
            <v>35</v>
          </cell>
          <cell r="B53" t="str">
            <v>INVIAS 400 - 420</v>
          </cell>
          <cell r="C53" t="str">
            <v>Imprimación</v>
          </cell>
          <cell r="D53" t="str">
            <v>m2</v>
          </cell>
        </row>
        <row r="54">
          <cell r="A54">
            <v>36</v>
          </cell>
          <cell r="B54" t="str">
            <v>INVIAS 820</v>
          </cell>
          <cell r="C54" t="str">
            <v>Geotextil</v>
          </cell>
          <cell r="D54" t="str">
            <v>m2</v>
          </cell>
        </row>
        <row r="55">
          <cell r="A55">
            <v>37</v>
          </cell>
          <cell r="B55" t="str">
            <v>INVIAS 421 - 450</v>
          </cell>
          <cell r="C55" t="str">
            <v>Mezcla asfáltica</v>
          </cell>
          <cell r="D55" t="str">
            <v>m3</v>
          </cell>
        </row>
        <row r="56">
          <cell r="C56" t="str">
            <v>TOTAL GRUPO 6</v>
          </cell>
        </row>
        <row r="57">
          <cell r="C57" t="str">
            <v>TOTAL COSTO BÁSICO</v>
          </cell>
        </row>
        <row r="58">
          <cell r="C58" t="str">
            <v>Obras complementarias 5%</v>
          </cell>
        </row>
      </sheetData>
      <sheetData sheetId="1" refreshError="1"/>
      <sheetData sheetId="2" refreshError="1">
        <row r="1">
          <cell r="A1" t="str">
            <v xml:space="preserve">DEPARTAMENTO DE ANTIOQUIA </v>
          </cell>
        </row>
        <row r="8">
          <cell r="A8" t="str">
            <v>Camilla comercial</v>
          </cell>
          <cell r="B8" t="str">
            <v>M2</v>
          </cell>
          <cell r="C8">
            <v>40</v>
          </cell>
        </row>
        <row r="9">
          <cell r="A9" t="str">
            <v>Cargador</v>
          </cell>
          <cell r="C9">
            <v>45000</v>
          </cell>
        </row>
        <row r="10">
          <cell r="A10" t="str">
            <v>Bulldozer</v>
          </cell>
          <cell r="B10" t="str">
            <v>D6-D</v>
          </cell>
          <cell r="C10">
            <v>41391</v>
          </cell>
        </row>
        <row r="11">
          <cell r="A11" t="str">
            <v>Formaleta</v>
          </cell>
          <cell r="B11" t="str">
            <v>M2</v>
          </cell>
          <cell r="C11">
            <v>350</v>
          </cell>
        </row>
        <row r="12">
          <cell r="A12" t="str">
            <v>Carrotanque</v>
          </cell>
          <cell r="B12" t="str">
            <v>1000 Gl</v>
          </cell>
          <cell r="C12">
            <v>30000.128200000003</v>
          </cell>
        </row>
        <row r="13">
          <cell r="A13" t="str">
            <v>Compactador de llantas</v>
          </cell>
          <cell r="C13">
            <v>42000</v>
          </cell>
        </row>
        <row r="14">
          <cell r="A14" t="str">
            <v>Equipo de soldadura</v>
          </cell>
          <cell r="C14">
            <v>5000</v>
          </cell>
        </row>
        <row r="15">
          <cell r="A15" t="str">
            <v>Equipo de topografía</v>
          </cell>
          <cell r="B15" t="str">
            <v>Electrónico</v>
          </cell>
          <cell r="C15">
            <v>5000</v>
          </cell>
        </row>
        <row r="16">
          <cell r="A16" t="str">
            <v>Herramienta menor</v>
          </cell>
          <cell r="B16" t="str">
            <v>GL</v>
          </cell>
          <cell r="C16">
            <v>10000</v>
          </cell>
        </row>
        <row r="17">
          <cell r="A17" t="str">
            <v>Motoniveladora</v>
          </cell>
          <cell r="B17" t="str">
            <v>CAT</v>
          </cell>
          <cell r="C17">
            <v>50000</v>
          </cell>
        </row>
        <row r="18">
          <cell r="A18" t="str">
            <v>Mezcladora</v>
          </cell>
          <cell r="B18" t="str">
            <v>6´cubicos</v>
          </cell>
          <cell r="C18">
            <v>5000</v>
          </cell>
        </row>
        <row r="19">
          <cell r="A19" t="str">
            <v>Motobomba</v>
          </cell>
          <cell r="B19" t="str">
            <v>3"</v>
          </cell>
          <cell r="C19">
            <v>5000</v>
          </cell>
        </row>
        <row r="20">
          <cell r="A20" t="str">
            <v>Paral metálico</v>
          </cell>
          <cell r="C20">
            <v>30</v>
          </cell>
        </row>
        <row r="21">
          <cell r="A21" t="str">
            <v>Planta de trituración</v>
          </cell>
          <cell r="C21">
            <v>95000</v>
          </cell>
        </row>
        <row r="22">
          <cell r="A22" t="str">
            <v>Planta de asfalto</v>
          </cell>
          <cell r="C22">
            <v>105000</v>
          </cell>
        </row>
        <row r="23">
          <cell r="A23" t="str">
            <v>Planta electrica</v>
          </cell>
          <cell r="C23">
            <v>60000</v>
          </cell>
        </row>
        <row r="24">
          <cell r="A24" t="str">
            <v>Retroexcavadora sobre llantas</v>
          </cell>
          <cell r="B24" t="str">
            <v>510C</v>
          </cell>
          <cell r="C24">
            <v>35000</v>
          </cell>
        </row>
        <row r="25">
          <cell r="A25" t="str">
            <v>Retroexcavadora de orugas</v>
          </cell>
          <cell r="B25" t="str">
            <v>CAT-320</v>
          </cell>
          <cell r="C25">
            <v>60000</v>
          </cell>
        </row>
        <row r="26">
          <cell r="A26" t="str">
            <v>Terminadora de asfalto</v>
          </cell>
          <cell r="C26">
            <v>50000</v>
          </cell>
        </row>
        <row r="27">
          <cell r="A27" t="str">
            <v>Vehiculo demarcación</v>
          </cell>
          <cell r="C27">
            <v>35000</v>
          </cell>
        </row>
        <row r="28">
          <cell r="A28" t="str">
            <v>Irrigador de asfalto</v>
          </cell>
          <cell r="B28" t="str">
            <v>1000 Gl</v>
          </cell>
          <cell r="C28">
            <v>35000</v>
          </cell>
        </row>
        <row r="29">
          <cell r="A29" t="str">
            <v>Vibrador</v>
          </cell>
          <cell r="B29" t="str">
            <v>Electrico</v>
          </cell>
          <cell r="C29">
            <v>3500</v>
          </cell>
        </row>
        <row r="30">
          <cell r="A30" t="str">
            <v>Rana</v>
          </cell>
          <cell r="C30">
            <v>3500</v>
          </cell>
        </row>
        <row r="31">
          <cell r="A31" t="str">
            <v>Andamio tubular</v>
          </cell>
          <cell r="B31" t="str">
            <v>Sección</v>
          </cell>
          <cell r="C31">
            <v>40</v>
          </cell>
        </row>
        <row r="32">
          <cell r="A32" t="str">
            <v>Pluma</v>
          </cell>
          <cell r="B32" t="str">
            <v>A gasolina</v>
          </cell>
          <cell r="C32">
            <v>7500</v>
          </cell>
        </row>
        <row r="33">
          <cell r="A33" t="str">
            <v>Taladro</v>
          </cell>
          <cell r="C33">
            <v>2500</v>
          </cell>
        </row>
        <row r="34">
          <cell r="A34" t="str">
            <v>Planta eléctrica</v>
          </cell>
          <cell r="C34">
            <v>7500</v>
          </cell>
        </row>
        <row r="35">
          <cell r="A35" t="str">
            <v>Volqueta</v>
          </cell>
          <cell r="B35" t="str">
            <v>6 M3</v>
          </cell>
          <cell r="C35">
            <v>30000</v>
          </cell>
        </row>
        <row r="36">
          <cell r="A36" t="str">
            <v>Compresor</v>
          </cell>
          <cell r="C36">
            <v>20000</v>
          </cell>
        </row>
        <row r="37">
          <cell r="A37" t="str">
            <v>Vibrocompactador</v>
          </cell>
          <cell r="C37">
            <v>42000</v>
          </cell>
        </row>
      </sheetData>
      <sheetData sheetId="3" refreshError="1">
        <row r="1">
          <cell r="A1" t="str">
            <v xml:space="preserve">DEPARTAMENTO DE ANTIOQUIA </v>
          </cell>
        </row>
        <row r="2">
          <cell r="A2" t="str">
            <v>SECRETARIA DE OBRAS PUBLICAS</v>
          </cell>
        </row>
        <row r="3">
          <cell r="A3" t="str">
            <v>MANTENIMIENTO Y MEJORAMIENTO DE LA CARRETERA GUARNE - SAN PEDRO ALTIPLANO NORTE, SECTOR LA BANCA LA CHINA</v>
          </cell>
        </row>
        <row r="5">
          <cell r="A5" t="str">
            <v>RELACION DE MATERIALES</v>
          </cell>
        </row>
        <row r="8">
          <cell r="A8" t="str">
            <v>DESCRIPCION</v>
          </cell>
          <cell r="B8" t="str">
            <v>M2</v>
          </cell>
          <cell r="C8" t="str">
            <v>UNIDAD</v>
          </cell>
          <cell r="D8" t="str">
            <v>V/UNITARIO</v>
          </cell>
        </row>
        <row r="9">
          <cell r="A9" t="str">
            <v>Abono triple 15</v>
          </cell>
          <cell r="C9" t="str">
            <v>Kl</v>
          </cell>
          <cell r="D9">
            <v>84</v>
          </cell>
        </row>
        <row r="10">
          <cell r="A10" t="str">
            <v>Acero PDR 60</v>
          </cell>
          <cell r="B10" t="str">
            <v>D6-D</v>
          </cell>
          <cell r="C10" t="str">
            <v>KG</v>
          </cell>
          <cell r="D10">
            <v>900</v>
          </cell>
        </row>
        <row r="11">
          <cell r="A11" t="str">
            <v>Agua</v>
          </cell>
          <cell r="B11" t="str">
            <v>M2</v>
          </cell>
          <cell r="C11" t="str">
            <v>LT</v>
          </cell>
          <cell r="D11">
            <v>8.4</v>
          </cell>
        </row>
        <row r="12">
          <cell r="A12" t="str">
            <v>Agromanto</v>
          </cell>
          <cell r="B12" t="str">
            <v>1000 Gl</v>
          </cell>
          <cell r="C12" t="str">
            <v>M2</v>
          </cell>
          <cell r="D12">
            <v>900</v>
          </cell>
        </row>
        <row r="13">
          <cell r="A13" t="str">
            <v>Alambre de puas</v>
          </cell>
          <cell r="C13" t="str">
            <v>Ml</v>
          </cell>
          <cell r="D13">
            <v>336</v>
          </cell>
        </row>
        <row r="14">
          <cell r="A14" t="str">
            <v>Alambre galvanizado Cal. 12</v>
          </cell>
          <cell r="C14" t="str">
            <v>KG</v>
          </cell>
          <cell r="D14">
            <v>960</v>
          </cell>
        </row>
        <row r="15">
          <cell r="A15" t="str">
            <v>Alambre negro</v>
          </cell>
          <cell r="B15" t="str">
            <v>Electrónico</v>
          </cell>
          <cell r="C15" t="str">
            <v>KG</v>
          </cell>
          <cell r="D15">
            <v>960</v>
          </cell>
        </row>
        <row r="16">
          <cell r="A16" t="str">
            <v>Arena</v>
          </cell>
          <cell r="B16" t="str">
            <v>GL</v>
          </cell>
          <cell r="C16" t="str">
            <v>M3</v>
          </cell>
          <cell r="D16">
            <v>20400</v>
          </cell>
        </row>
        <row r="17">
          <cell r="A17" t="str">
            <v>Asfalto sólido</v>
          </cell>
          <cell r="B17" t="str">
            <v>CAT</v>
          </cell>
          <cell r="C17" t="str">
            <v>KG</v>
          </cell>
          <cell r="D17">
            <v>384</v>
          </cell>
        </row>
        <row r="18">
          <cell r="A18" t="str">
            <v>Base triturada</v>
          </cell>
          <cell r="B18" t="str">
            <v>6´cubicos</v>
          </cell>
          <cell r="C18" t="str">
            <v>M3</v>
          </cell>
          <cell r="D18">
            <v>10333</v>
          </cell>
        </row>
        <row r="19">
          <cell r="A19" t="str">
            <v>Cemento</v>
          </cell>
          <cell r="B19" t="str">
            <v>3"</v>
          </cell>
          <cell r="C19" t="str">
            <v>KG</v>
          </cell>
          <cell r="D19">
            <v>312</v>
          </cell>
        </row>
        <row r="20">
          <cell r="A20" t="str">
            <v>Concreto asfaltico</v>
          </cell>
          <cell r="C20" t="str">
            <v>M3</v>
          </cell>
          <cell r="D20">
            <v>89310</v>
          </cell>
        </row>
        <row r="21">
          <cell r="A21" t="str">
            <v>Concreto clase D</v>
          </cell>
          <cell r="C21" t="str">
            <v>M3</v>
          </cell>
          <cell r="D21">
            <v>175643</v>
          </cell>
        </row>
        <row r="22">
          <cell r="A22" t="str">
            <v>Concreto clase E</v>
          </cell>
          <cell r="C22" t="str">
            <v>M3</v>
          </cell>
          <cell r="D22">
            <v>139176</v>
          </cell>
        </row>
        <row r="23">
          <cell r="A23" t="str">
            <v>Concreto clase F 140 Kg/Cm2</v>
          </cell>
          <cell r="C23" t="str">
            <v>M3</v>
          </cell>
          <cell r="D23">
            <v>146418</v>
          </cell>
        </row>
        <row r="24">
          <cell r="A24" t="str">
            <v>Concreto clase G</v>
          </cell>
          <cell r="B24" t="str">
            <v>510C</v>
          </cell>
          <cell r="C24" t="str">
            <v>M3</v>
          </cell>
          <cell r="D24">
            <v>136810</v>
          </cell>
        </row>
        <row r="25">
          <cell r="A25" t="str">
            <v>Costal de fique</v>
          </cell>
          <cell r="B25" t="str">
            <v>CAT-320</v>
          </cell>
          <cell r="C25" t="str">
            <v>UN</v>
          </cell>
          <cell r="D25">
            <v>360</v>
          </cell>
        </row>
        <row r="26">
          <cell r="A26" t="str">
            <v>Defensa metalica y pedestal</v>
          </cell>
          <cell r="C26" t="str">
            <v>ML</v>
          </cell>
          <cell r="D26">
            <v>26400</v>
          </cell>
        </row>
        <row r="27">
          <cell r="A27" t="str">
            <v>Emulsión CRL-1</v>
          </cell>
          <cell r="C27" t="str">
            <v>KG</v>
          </cell>
          <cell r="D27">
            <v>414</v>
          </cell>
        </row>
        <row r="28">
          <cell r="A28" t="str">
            <v>Especie nativa</v>
          </cell>
          <cell r="B28" t="str">
            <v>1000 Gl</v>
          </cell>
          <cell r="C28" t="str">
            <v>UN</v>
          </cell>
          <cell r="D28">
            <v>54</v>
          </cell>
        </row>
        <row r="29">
          <cell r="A29" t="str">
            <v>Explosivos</v>
          </cell>
          <cell r="B29" t="str">
            <v>Electrico</v>
          </cell>
          <cell r="C29" t="str">
            <v>KG</v>
          </cell>
          <cell r="D29">
            <v>24000</v>
          </cell>
        </row>
        <row r="30">
          <cell r="A30" t="str">
            <v>Gallinaza</v>
          </cell>
          <cell r="C30" t="str">
            <v>KG</v>
          </cell>
          <cell r="D30">
            <v>180</v>
          </cell>
        </row>
        <row r="31">
          <cell r="A31" t="str">
            <v>Geotextil no tejido NT 1400</v>
          </cell>
          <cell r="B31" t="str">
            <v>Sección</v>
          </cell>
          <cell r="C31" t="str">
            <v>M2</v>
          </cell>
          <cell r="D31">
            <v>1320</v>
          </cell>
        </row>
        <row r="32">
          <cell r="A32" t="str">
            <v>Geotextil no tejido 1600</v>
          </cell>
          <cell r="B32" t="str">
            <v>A gasolina</v>
          </cell>
          <cell r="C32" t="str">
            <v>M2</v>
          </cell>
          <cell r="D32">
            <v>1320</v>
          </cell>
        </row>
        <row r="33">
          <cell r="A33" t="str">
            <v>Geored</v>
          </cell>
          <cell r="C33" t="str">
            <v>ML</v>
          </cell>
          <cell r="D33">
            <v>24000</v>
          </cell>
        </row>
        <row r="34">
          <cell r="A34" t="str">
            <v>Gravilla</v>
          </cell>
          <cell r="C34" t="str">
            <v>M3</v>
          </cell>
          <cell r="D34">
            <v>26400</v>
          </cell>
        </row>
        <row r="35">
          <cell r="A35" t="str">
            <v>Guadua</v>
          </cell>
          <cell r="B35" t="str">
            <v>6 M3</v>
          </cell>
          <cell r="C35" t="str">
            <v>M2</v>
          </cell>
          <cell r="D35">
            <v>1800</v>
          </cell>
        </row>
        <row r="36">
          <cell r="A36" t="str">
            <v>Hidroretenedor</v>
          </cell>
          <cell r="C36" t="str">
            <v>KG</v>
          </cell>
          <cell r="D36">
            <v>1800</v>
          </cell>
        </row>
        <row r="37">
          <cell r="A37" t="str">
            <v>Madera rolliza</v>
          </cell>
          <cell r="C37" t="str">
            <v>UN</v>
          </cell>
          <cell r="D37">
            <v>3720</v>
          </cell>
        </row>
        <row r="38">
          <cell r="A38" t="str">
            <v>Malla triple torsión</v>
          </cell>
          <cell r="C38" t="str">
            <v>UN</v>
          </cell>
          <cell r="D38">
            <v>32400</v>
          </cell>
        </row>
        <row r="39">
          <cell r="A39" t="str">
            <v>Material para trituración</v>
          </cell>
          <cell r="C39" t="str">
            <v>M3</v>
          </cell>
          <cell r="D39">
            <v>3000</v>
          </cell>
        </row>
        <row r="40">
          <cell r="A40" t="str">
            <v>Piedra de río</v>
          </cell>
          <cell r="C40" t="str">
            <v>UN</v>
          </cell>
          <cell r="D40">
            <v>22200</v>
          </cell>
        </row>
        <row r="41">
          <cell r="A41" t="str">
            <v>Pintura trafico</v>
          </cell>
          <cell r="C41" t="str">
            <v>Gl</v>
          </cell>
          <cell r="D41">
            <v>11400</v>
          </cell>
        </row>
        <row r="42">
          <cell r="A42" t="str">
            <v>Poste de concreto para cerca</v>
          </cell>
          <cell r="C42" t="str">
            <v>UN</v>
          </cell>
          <cell r="D42">
            <v>4200</v>
          </cell>
        </row>
        <row r="43">
          <cell r="A43" t="str">
            <v>Rajón</v>
          </cell>
          <cell r="C43" t="str">
            <v>M3</v>
          </cell>
          <cell r="D43">
            <v>25200</v>
          </cell>
        </row>
        <row r="44">
          <cell r="A44" t="str">
            <v>Sacos de fibra</v>
          </cell>
          <cell r="C44" t="str">
            <v>UN</v>
          </cell>
          <cell r="D44">
            <v>300</v>
          </cell>
        </row>
        <row r="45">
          <cell r="A45" t="str">
            <v>Señal metalica de trafico</v>
          </cell>
          <cell r="C45" t="str">
            <v>UN</v>
          </cell>
          <cell r="D45">
            <v>90000</v>
          </cell>
        </row>
        <row r="46">
          <cell r="A46" t="str">
            <v>Semilla brachiaria</v>
          </cell>
          <cell r="C46" t="str">
            <v>KG</v>
          </cell>
          <cell r="D46">
            <v>15600</v>
          </cell>
        </row>
        <row r="47">
          <cell r="A47" t="str">
            <v>Subbase triturada</v>
          </cell>
          <cell r="C47" t="str">
            <v>M3</v>
          </cell>
          <cell r="D47">
            <v>8718</v>
          </cell>
        </row>
        <row r="48">
          <cell r="A48" t="str">
            <v>Tabla burra</v>
          </cell>
          <cell r="C48" t="str">
            <v>UN</v>
          </cell>
          <cell r="D48">
            <v>7500</v>
          </cell>
        </row>
        <row r="49">
          <cell r="A49" t="str">
            <v>Tierra organica</v>
          </cell>
          <cell r="C49" t="str">
            <v>M3</v>
          </cell>
          <cell r="D49">
            <v>1000</v>
          </cell>
        </row>
        <row r="50">
          <cell r="A50" t="str">
            <v>Tubería de concreto D= 0.90 m.</v>
          </cell>
          <cell r="C50" t="str">
            <v>ML</v>
          </cell>
          <cell r="D50">
            <v>93600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5M"/>
      <sheetName val="CRONOGRAMA 4M "/>
      <sheetName val="Hoja1"/>
      <sheetName val="Hoja2"/>
      <sheetName val="Hoja3"/>
      <sheetName val="Cronograma"/>
    </sheetNames>
    <definedNames>
      <definedName name="ER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CIOS"/>
      <sheetName val="POST 12"/>
      <sheetName val="POST 8"/>
      <sheetName val="CONCRETO"/>
      <sheetName val="cable XLPE 2"/>
      <sheetName val="cable XLPE 1-0"/>
      <sheetName val="cable XLPE 2-0 "/>
      <sheetName val="cable ACSR No 2"/>
      <sheetName val="cable ACSR No 1-0"/>
      <sheetName val="cable ACSR No 2-0"/>
      <sheetName val="ESTR 523"/>
      <sheetName val="ESTR 523 M"/>
      <sheetName val="ESTR 532"/>
      <sheetName val="ESTR 522"/>
      <sheetName val="ESTR 533"/>
      <sheetName val="ESTR 533 M"/>
      <sheetName val="ESTR 550"/>
      <sheetName val="ESTR 552"/>
      <sheetName val="ESTR 580"/>
      <sheetName val="ESTR 560"/>
      <sheetName val="ESTR 561"/>
      <sheetName val="ESTR 541"/>
      <sheetName val="ESTR 510"/>
      <sheetName val="ESTR 510 M"/>
      <sheetName val="ESTR 512"/>
      <sheetName val="ESTR 512 M"/>
      <sheetName val="ESTR 514"/>
      <sheetName val="ESTR 515"/>
      <sheetName val="ESTR 710 "/>
      <sheetName val="ESTR 710 RT"/>
      <sheetName val="ESTR 711"/>
      <sheetName val="ESTR 711 RT"/>
      <sheetName val="ESTR 701"/>
      <sheetName val="ESTR 701M"/>
      <sheetName val="ESTR 610-611"/>
      <sheetName val="ESTR 612"/>
      <sheetName val="ESTR 613-614"/>
      <sheetName val="ESTR 615"/>
      <sheetName val="ESTR 617-619"/>
      <sheetName val="ESTR 620"/>
      <sheetName val="ESTR 617M-619M"/>
      <sheetName val="ESTR 620M"/>
      <sheetName val="LA320"/>
      <sheetName val="LA320 M"/>
      <sheetName val="LA321"/>
      <sheetName val="LA321 M"/>
      <sheetName val="LA322"/>
      <sheetName val="LA323"/>
      <sheetName val="LA324"/>
      <sheetName val="LA324 - 1"/>
      <sheetName val="LA325"/>
      <sheetName val="LA326"/>
      <sheetName val="LA327"/>
      <sheetName val="LA328"/>
      <sheetName val="LA329"/>
      <sheetName val="LA334"/>
      <sheetName val="LA335"/>
      <sheetName val="TEMP DIRE BT"/>
      <sheetName val="TEMP DIREC MT"/>
      <sheetName val="TEMP CG BT"/>
      <sheetName val="TEMP CG MT"/>
      <sheetName val="TRFO 10"/>
      <sheetName val="TRFO 15"/>
      <sheetName val="TRFO 25"/>
      <sheetName val="TRFO 30"/>
      <sheetName val="TRFO 45"/>
      <sheetName val="TRFO 75"/>
      <sheetName val="TRFO 112,5"/>
      <sheetName val="cable lumin"/>
      <sheetName val="Luminaria"/>
      <sheetName val="PT"/>
      <sheetName val="ESTRIBOS"/>
      <sheetName val="REPLANTEO"/>
      <sheetName val="HUECO P8"/>
      <sheetName val="HUECO P12"/>
      <sheetName val="HUECO TEMPLETE"/>
      <sheetName val="HINCADA P8"/>
      <sheetName val="HINCADA P12"/>
      <sheetName val="DESHINCADA P8"/>
      <sheetName val="DESHINCADA P12"/>
      <sheetName val="MO 523-533"/>
      <sheetName val="MO 522-532"/>
      <sheetName val="MO 550-560"/>
      <sheetName val="MO 552-561"/>
      <sheetName val="MO 580"/>
      <sheetName val="MO 701"/>
      <sheetName val="MO 541"/>
      <sheetName val="MO 510-512"/>
      <sheetName val="MO 514-515"/>
      <sheetName val="MO 610-611"/>
      <sheetName val="MO 612"/>
      <sheetName val="MO 613-614"/>
      <sheetName val="MO 615"/>
      <sheetName val="MO 617-619"/>
      <sheetName val="MO 620"/>
      <sheetName val="MO 617M-619M"/>
      <sheetName val="MO 620M"/>
      <sheetName val="MO LA320 "/>
      <sheetName val="MO LA321"/>
      <sheetName val="MO LA322"/>
      <sheetName val="MO LA323"/>
      <sheetName val="MO LA324"/>
      <sheetName val="MO LA325"/>
      <sheetName val="DESM ALI MT"/>
      <sheetName val="DESM RET MT"/>
      <sheetName val="DESM EST BT "/>
      <sheetName val="DESM COND TRI MT"/>
      <sheetName val="DESM COND MONO MT"/>
      <sheetName val="DESM COND TRI BT"/>
      <sheetName val="DESM COND MONO BT"/>
      <sheetName val="MO TEMPLETE"/>
      <sheetName val="TENDIDO TRIFASICO"/>
      <sheetName val="TENDIDO MONOFASICO"/>
      <sheetName val="TENDIDO 5 hilos"/>
      <sheetName val="TENDIDO 4 hilos"/>
      <sheetName val="TENDIDO 3 hilos"/>
      <sheetName val="TENDIDO CABLE XLPE 2"/>
      <sheetName val="TENDIDO CABLE XLPE 1-0"/>
      <sheetName val="TENDIDO CABLE XLPE 2-0"/>
      <sheetName val="MO LA329"/>
      <sheetName val="MONT TRAFO 10-75"/>
      <sheetName val="MONT TRAFO 112,5-225"/>
      <sheetName val="INST P.T."/>
      <sheetName val="INST ESTRIOS"/>
      <sheetName val="CRONO"/>
      <sheetName val="CRONO 3M"/>
      <sheetName val="PRESUPUESTO DETALLADO"/>
      <sheetName val="Listado"/>
      <sheetName val="letra"/>
      <sheetName val="CONSEJO MCPAL"/>
      <sheetName val="ITEMS"/>
      <sheetName val="AULA"/>
      <sheetName val="RED PALMARITO LA PAZ"/>
      <sheetName val="RECURSOS"/>
      <sheetName val="BD"/>
      <sheetName val="Hoja1"/>
      <sheetName val="Presupuesto Total"/>
      <sheetName val="MATERIALES"/>
      <sheetName val="FICHA EBI 1 de 6 "/>
      <sheetName val="APU CORREGIDO NUEVOS"/>
      <sheetName val="Presupuesto obra"/>
      <sheetName val="CONT_ADI"/>
      <sheetName val="Datos"/>
      <sheetName val="Proyectos incremen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  <sheetName val="Listado"/>
      <sheetName val="Datos Generales"/>
      <sheetName val="5094-2003"/>
      <sheetName val="PE_02"/>
      <sheetName val="PE-02"/>
      <sheetName val="BASE"/>
      <sheetName val="5. MODIFICATORIA"/>
      <sheetName val="PESOS"/>
      <sheetName val="Hoja3"/>
      <sheetName val="MANO DE OBRA"/>
      <sheetName val="1.1"/>
      <sheetName val="EQUIPO"/>
      <sheetName val="TUBERIA"/>
      <sheetName val="Hoja2"/>
      <sheetName val="MATERIALES"/>
      <sheetName val="FICHA EBI 1 de 6 "/>
      <sheetName val="ITEMS"/>
      <sheetName val="APU"/>
      <sheetName val="AIU"/>
      <sheetName val="CONS"/>
      <sheetName val="31"/>
      <sheetName val="Form5 _Pág_ 1"/>
      <sheetName val="Form5 _Pág_ 2"/>
      <sheetName val="PRECIOS"/>
      <sheetName val="RECIBO FINAL"/>
      <sheetName val="Estruc_ Tarif"/>
      <sheetName val="BASE DATOS"/>
      <sheetName val="INSUMOS"/>
      <sheetName val="Listas"/>
      <sheetName val="PRESUPUESTO"/>
      <sheetName val="letra"/>
      <sheetName val="CRA.MODI"/>
      <sheetName val="UNITARIOS_GENERALES"/>
      <sheetName val="5__MODIFICATORIA"/>
      <sheetName val="UNITARIOS"/>
      <sheetName val="Jornales"/>
      <sheetName val="glvc"/>
      <sheetName val="PU"/>
      <sheetName val="PRESUP"/>
      <sheetName val="AIUsan"/>
      <sheetName val="\Cofinanciacion\FICHAS Y FORMAT"/>
      <sheetName val="UNITARIOS GENERALES.xls"/>
      <sheetName val="Desmonte y Limpieza"/>
      <sheetName val="Insum"/>
      <sheetName val="\Documents and Settings\Adminis"/>
      <sheetName val="ANEXO 9 (MATERIAL)"/>
      <sheetName val="ESTADO RED"/>
      <sheetName val="CARRETERAS"/>
      <sheetName val="GENERALIDADES "/>
      <sheetName val="INV"/>
      <sheetName val="AASHTO"/>
      <sheetName val="Anexo 13"/>
      <sheetName val="Personalizar"/>
      <sheetName val="DATOS GRAFICOS"/>
      <sheetName val="7.12"/>
      <sheetName val="Tablas"/>
      <sheetName val="PRESUP. RESUMEN"/>
      <sheetName val="\Users\Juan\Downloads\Users\USU"/>
      <sheetName val="\Users\user\Library\Mail Downlo"/>
      <sheetName val="\A\Cofinanciacion\FICHAS Y FORM"/>
      <sheetName val="BD"/>
      <sheetName val="Hoja1"/>
      <sheetName val="LSAL"/>
      <sheetName val="UNITARIOS%20GENERALES.xls"/>
      <sheetName val="EBI-1"/>
      <sheetName val="STRSUMM0"/>
      <sheetName val="Formato"/>
      <sheetName val="Parámetros"/>
      <sheetName val="RECURSOS"/>
      <sheetName val="ANALISIS DE PRECIOS UNITARIOS"/>
      <sheetName val="LIQUIDACION"/>
      <sheetName val="NOMINA"/>
      <sheetName val="SOURCES"/>
      <sheetName val="Presupuesto Total"/>
      <sheetName val="Datos"/>
      <sheetName val="ACTA 1 INICIO"/>
    </sheetNames>
    <sheetDataSet>
      <sheetData sheetId="0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workbookViewId="0">
      <selection activeCell="J89" sqref="J89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3.85546875" customWidth="1"/>
    <col min="7" max="7" width="17.7109375" customWidth="1"/>
    <col min="9" max="9" width="15.5703125" bestFit="1" customWidth="1"/>
    <col min="10" max="10" width="14" bestFit="1" customWidth="1"/>
  </cols>
  <sheetData>
    <row r="1" spans="1:7" ht="15.75" customHeight="1">
      <c r="A1" s="297"/>
      <c r="B1" s="298"/>
      <c r="C1" s="298"/>
      <c r="D1" s="299"/>
      <c r="E1" s="306" t="s">
        <v>262</v>
      </c>
      <c r="F1" s="307"/>
      <c r="G1" s="308"/>
    </row>
    <row r="2" spans="1:7" ht="15.75" customHeight="1">
      <c r="A2" s="300"/>
      <c r="B2" s="301"/>
      <c r="C2" s="301"/>
      <c r="D2" s="302"/>
      <c r="E2" s="228" t="s">
        <v>127</v>
      </c>
      <c r="F2" s="111" t="s">
        <v>279</v>
      </c>
      <c r="G2" s="229" t="s">
        <v>255</v>
      </c>
    </row>
    <row r="3" spans="1:7" ht="15.75" customHeight="1">
      <c r="A3" s="300"/>
      <c r="B3" s="301"/>
      <c r="C3" s="301"/>
      <c r="D3" s="302"/>
      <c r="E3" s="228" t="s">
        <v>256</v>
      </c>
      <c r="F3" s="309" t="s">
        <v>257</v>
      </c>
      <c r="G3" s="310"/>
    </row>
    <row r="4" spans="1:7" ht="62.25" customHeight="1" thickBot="1">
      <c r="A4" s="303"/>
      <c r="B4" s="304"/>
      <c r="C4" s="304"/>
      <c r="D4" s="305"/>
      <c r="E4" s="329" t="s">
        <v>258</v>
      </c>
      <c r="F4" s="330"/>
      <c r="G4" s="236" t="s">
        <v>252</v>
      </c>
    </row>
    <row r="5" spans="1:7">
      <c r="A5" s="423" t="s">
        <v>32</v>
      </c>
      <c r="B5" s="312"/>
      <c r="C5" s="312"/>
      <c r="D5" s="312"/>
      <c r="E5" s="312"/>
      <c r="F5" s="312"/>
      <c r="G5" s="424"/>
    </row>
    <row r="6" spans="1:7">
      <c r="A6" s="425" t="s">
        <v>33</v>
      </c>
      <c r="B6" s="315"/>
      <c r="C6" s="315"/>
      <c r="D6" s="315"/>
      <c r="E6" s="315"/>
      <c r="F6" s="315"/>
      <c r="G6" s="426"/>
    </row>
    <row r="7" spans="1:7" ht="15.75" customHeight="1">
      <c r="A7" s="427" t="s">
        <v>34</v>
      </c>
      <c r="B7" s="318"/>
      <c r="C7" s="318"/>
      <c r="D7" s="318"/>
      <c r="E7" s="318"/>
      <c r="F7" s="318"/>
      <c r="G7" s="428"/>
    </row>
    <row r="8" spans="1:7" ht="16.5" customHeight="1">
      <c r="A8" s="429" t="s">
        <v>253</v>
      </c>
      <c r="B8" s="321"/>
      <c r="C8" s="321"/>
      <c r="D8" s="321"/>
      <c r="E8" s="321"/>
      <c r="F8" s="321"/>
      <c r="G8" s="430"/>
    </row>
    <row r="9" spans="1:7" hidden="1">
      <c r="A9" s="431"/>
      <c r="B9" s="2"/>
      <c r="C9" s="2"/>
      <c r="D9" s="2"/>
      <c r="E9" s="2"/>
      <c r="F9" s="2"/>
      <c r="G9" s="432"/>
    </row>
    <row r="10" spans="1:7" ht="18" customHeight="1" thickBot="1">
      <c r="A10" s="433" t="s">
        <v>35</v>
      </c>
      <c r="B10" s="324"/>
      <c r="C10" s="324"/>
      <c r="D10" s="324"/>
      <c r="E10" s="324"/>
      <c r="F10" s="324"/>
      <c r="G10" s="434"/>
    </row>
    <row r="11" spans="1:7" ht="23.25" customHeight="1" thickBot="1">
      <c r="A11" s="5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8" t="s">
        <v>39</v>
      </c>
    </row>
    <row r="12" spans="1:7" ht="15.75" customHeight="1" thickBot="1">
      <c r="A12" s="435">
        <v>1</v>
      </c>
      <c r="B12" s="291"/>
      <c r="C12" s="10" t="s">
        <v>27</v>
      </c>
      <c r="D12" s="326"/>
      <c r="E12" s="327"/>
      <c r="F12" s="327"/>
      <c r="G12" s="436"/>
    </row>
    <row r="13" spans="1:7" ht="12.75" customHeight="1">
      <c r="A13" s="437">
        <v>1.1000000000000001</v>
      </c>
      <c r="B13" s="12">
        <v>5343</v>
      </c>
      <c r="C13" s="13" t="s">
        <v>22</v>
      </c>
      <c r="D13" s="193" t="s">
        <v>0</v>
      </c>
      <c r="E13" s="194">
        <v>51.37</v>
      </c>
      <c r="F13" s="195"/>
      <c r="G13" s="438">
        <f>ROUND(F13*E13,0)</f>
        <v>0</v>
      </c>
    </row>
    <row r="14" spans="1:7" ht="12.75" customHeight="1">
      <c r="A14" s="439">
        <v>1.2</v>
      </c>
      <c r="B14" s="19">
        <v>5137</v>
      </c>
      <c r="C14" s="20" t="s">
        <v>14</v>
      </c>
      <c r="D14" s="233" t="s">
        <v>0</v>
      </c>
      <c r="E14" s="194">
        <v>51.37</v>
      </c>
      <c r="F14" s="196"/>
      <c r="G14" s="440">
        <f>ROUND(F14*E14,0)</f>
        <v>0</v>
      </c>
    </row>
    <row r="15" spans="1:7" ht="15.75" thickBot="1">
      <c r="A15" s="441"/>
      <c r="B15" s="296"/>
      <c r="C15" s="295"/>
      <c r="D15" s="294" t="s">
        <v>40</v>
      </c>
      <c r="E15" s="294"/>
      <c r="F15" s="294"/>
      <c r="G15" s="442">
        <f>SUM(G13:G14)</f>
        <v>0</v>
      </c>
    </row>
    <row r="16" spans="1:7" ht="15.75" thickBot="1">
      <c r="A16" s="435">
        <v>2</v>
      </c>
      <c r="B16" s="291"/>
      <c r="C16" s="10" t="s">
        <v>1</v>
      </c>
      <c r="D16" s="197"/>
      <c r="E16" s="198"/>
      <c r="F16" s="198"/>
      <c r="G16" s="443"/>
    </row>
    <row r="17" spans="1:7" ht="12.75" customHeight="1">
      <c r="A17" s="444">
        <v>2.1</v>
      </c>
      <c r="B17" s="27">
        <v>5138</v>
      </c>
      <c r="C17" s="13" t="s">
        <v>102</v>
      </c>
      <c r="D17" s="193" t="s">
        <v>2</v>
      </c>
      <c r="E17" s="194">
        <v>5.74</v>
      </c>
      <c r="F17" s="195"/>
      <c r="G17" s="438">
        <f>ROUND(F17*E17,0)</f>
        <v>0</v>
      </c>
    </row>
    <row r="18" spans="1:7" ht="12.75" customHeight="1">
      <c r="A18" s="445">
        <v>2.2000000000000002</v>
      </c>
      <c r="B18" s="29">
        <v>4441</v>
      </c>
      <c r="C18" s="30" t="s">
        <v>8</v>
      </c>
      <c r="D18" s="199" t="s">
        <v>2</v>
      </c>
      <c r="E18" s="179">
        <v>2.41</v>
      </c>
      <c r="F18" s="200"/>
      <c r="G18" s="446">
        <f>ROUND(F18*E18,0)</f>
        <v>0</v>
      </c>
    </row>
    <row r="19" spans="1:7" ht="12.75" customHeight="1">
      <c r="A19" s="444">
        <v>2.2999999999999998</v>
      </c>
      <c r="B19" s="35">
        <v>5067</v>
      </c>
      <c r="C19" s="30" t="s">
        <v>41</v>
      </c>
      <c r="D19" s="199" t="s">
        <v>5</v>
      </c>
      <c r="E19" s="179">
        <v>1160</v>
      </c>
      <c r="F19" s="200"/>
      <c r="G19" s="446">
        <f t="shared" ref="G19:G22" si="0">ROUND(F19*E19,0)</f>
        <v>0</v>
      </c>
    </row>
    <row r="20" spans="1:7" ht="12.75" customHeight="1">
      <c r="A20" s="445">
        <v>2.4</v>
      </c>
      <c r="B20" s="36">
        <v>5346</v>
      </c>
      <c r="C20" s="20" t="s">
        <v>103</v>
      </c>
      <c r="D20" s="233" t="s">
        <v>2</v>
      </c>
      <c r="E20" s="201">
        <v>5.74</v>
      </c>
      <c r="F20" s="202"/>
      <c r="G20" s="446">
        <f t="shared" si="0"/>
        <v>0</v>
      </c>
    </row>
    <row r="21" spans="1:7" ht="12.75" customHeight="1">
      <c r="A21" s="444">
        <v>2.5</v>
      </c>
      <c r="B21" s="36">
        <v>6587</v>
      </c>
      <c r="C21" s="20" t="s">
        <v>104</v>
      </c>
      <c r="D21" s="233" t="s">
        <v>2</v>
      </c>
      <c r="E21" s="201">
        <v>5.54</v>
      </c>
      <c r="F21" s="202"/>
      <c r="G21" s="446">
        <f t="shared" si="0"/>
        <v>0</v>
      </c>
    </row>
    <row r="22" spans="1:7" ht="23.25" customHeight="1">
      <c r="A22" s="444">
        <v>2.6</v>
      </c>
      <c r="B22" s="36">
        <v>4611</v>
      </c>
      <c r="C22" s="20" t="s">
        <v>142</v>
      </c>
      <c r="D22" s="233" t="s">
        <v>2</v>
      </c>
      <c r="E22" s="201">
        <v>2.37</v>
      </c>
      <c r="F22" s="202"/>
      <c r="G22" s="446">
        <f t="shared" si="0"/>
        <v>0</v>
      </c>
    </row>
    <row r="23" spans="1:7" ht="15.75" thickBot="1">
      <c r="A23" s="447"/>
      <c r="B23" s="293"/>
      <c r="C23" s="292"/>
      <c r="D23" s="294" t="s">
        <v>40</v>
      </c>
      <c r="E23" s="294"/>
      <c r="F23" s="294"/>
      <c r="G23" s="442">
        <f>SUM(G17:G21)</f>
        <v>0</v>
      </c>
    </row>
    <row r="24" spans="1:7" ht="15.75" thickBot="1">
      <c r="A24" s="435">
        <v>3</v>
      </c>
      <c r="B24" s="291"/>
      <c r="C24" s="10" t="s">
        <v>9</v>
      </c>
      <c r="D24" s="197"/>
      <c r="E24" s="198"/>
      <c r="F24" s="198"/>
      <c r="G24" s="443"/>
    </row>
    <row r="25" spans="1:7" ht="12.75" customHeight="1">
      <c r="A25" s="445">
        <v>3.1</v>
      </c>
      <c r="B25" s="39">
        <v>5288</v>
      </c>
      <c r="C25" s="30" t="s">
        <v>42</v>
      </c>
      <c r="D25" s="203" t="s">
        <v>4</v>
      </c>
      <c r="E25" s="204">
        <v>48.54</v>
      </c>
      <c r="F25" s="205"/>
      <c r="G25" s="446">
        <f>ROUND(F25*E25,0)</f>
        <v>0</v>
      </c>
    </row>
    <row r="26" spans="1:7" ht="12.75" customHeight="1">
      <c r="A26" s="445">
        <v>3.2</v>
      </c>
      <c r="B26" s="39">
        <v>6588</v>
      </c>
      <c r="C26" s="30" t="s">
        <v>15</v>
      </c>
      <c r="D26" s="203" t="s">
        <v>4</v>
      </c>
      <c r="E26" s="206">
        <v>66.930000000000007</v>
      </c>
      <c r="F26" s="62"/>
      <c r="G26" s="446">
        <f t="shared" ref="G26:G31" si="1">ROUND(F26*E26,0)</f>
        <v>0</v>
      </c>
    </row>
    <row r="27" spans="1:7" ht="20.25" customHeight="1">
      <c r="A27" s="445">
        <v>3.3</v>
      </c>
      <c r="B27" s="192">
        <v>1350</v>
      </c>
      <c r="C27" s="106" t="s">
        <v>105</v>
      </c>
      <c r="D27" s="235" t="s">
        <v>4</v>
      </c>
      <c r="E27" s="207">
        <v>40.18</v>
      </c>
      <c r="F27" s="208"/>
      <c r="G27" s="446">
        <f t="shared" si="1"/>
        <v>0</v>
      </c>
    </row>
    <row r="28" spans="1:7" ht="12.75" customHeight="1">
      <c r="A28" s="445">
        <v>3.4</v>
      </c>
      <c r="B28" s="19">
        <v>224</v>
      </c>
      <c r="C28" s="30" t="s">
        <v>106</v>
      </c>
      <c r="D28" s="235" t="s">
        <v>4</v>
      </c>
      <c r="E28" s="207">
        <v>4.4000000000000004</v>
      </c>
      <c r="F28" s="208"/>
      <c r="G28" s="446">
        <f>F28*E28</f>
        <v>0</v>
      </c>
    </row>
    <row r="29" spans="1:7" ht="12.75" customHeight="1">
      <c r="A29" s="445">
        <v>3.5</v>
      </c>
      <c r="B29" s="39">
        <v>6472</v>
      </c>
      <c r="C29" s="30" t="s">
        <v>43</v>
      </c>
      <c r="D29" s="203" t="s">
        <v>0</v>
      </c>
      <c r="E29" s="204">
        <v>1.5</v>
      </c>
      <c r="F29" s="205"/>
      <c r="G29" s="446">
        <f t="shared" si="1"/>
        <v>0</v>
      </c>
    </row>
    <row r="30" spans="1:7" ht="12.75" customHeight="1">
      <c r="A30" s="445">
        <v>3.6</v>
      </c>
      <c r="B30" s="39">
        <v>6233</v>
      </c>
      <c r="C30" s="30" t="s">
        <v>23</v>
      </c>
      <c r="D30" s="203" t="s">
        <v>2</v>
      </c>
      <c r="E30" s="204">
        <v>0.28999999999999998</v>
      </c>
      <c r="F30" s="205"/>
      <c r="G30" s="446">
        <f t="shared" si="1"/>
        <v>0</v>
      </c>
    </row>
    <row r="31" spans="1:7" ht="24.75" customHeight="1">
      <c r="A31" s="445">
        <v>3.7</v>
      </c>
      <c r="B31" s="39">
        <v>5802</v>
      </c>
      <c r="C31" s="30" t="s">
        <v>24</v>
      </c>
      <c r="D31" s="203" t="s">
        <v>0</v>
      </c>
      <c r="E31" s="206">
        <v>45.5</v>
      </c>
      <c r="F31" s="62"/>
      <c r="G31" s="446">
        <f t="shared" si="1"/>
        <v>0</v>
      </c>
    </row>
    <row r="32" spans="1:7" ht="15.75" thickBot="1">
      <c r="A32" s="447"/>
      <c r="B32" s="293"/>
      <c r="C32" s="292"/>
      <c r="D32" s="284" t="s">
        <v>40</v>
      </c>
      <c r="E32" s="284"/>
      <c r="F32" s="284"/>
      <c r="G32" s="448">
        <f>SUM(G25:G31)</f>
        <v>0</v>
      </c>
    </row>
    <row r="33" spans="1:8" ht="15.75" thickBot="1">
      <c r="A33" s="449">
        <v>4</v>
      </c>
      <c r="B33" s="281"/>
      <c r="C33" s="10" t="s">
        <v>16</v>
      </c>
      <c r="D33" s="209"/>
      <c r="E33" s="210"/>
      <c r="F33" s="210"/>
      <c r="G33" s="450"/>
    </row>
    <row r="34" spans="1:8" ht="12.75" customHeight="1">
      <c r="A34" s="451">
        <v>4.0999999999999996</v>
      </c>
      <c r="B34" s="49">
        <v>6456</v>
      </c>
      <c r="C34" s="13" t="s">
        <v>17</v>
      </c>
      <c r="D34" s="211" t="s">
        <v>0</v>
      </c>
      <c r="E34" s="212">
        <v>107.67</v>
      </c>
      <c r="F34" s="213"/>
      <c r="G34" s="446">
        <f>ROUND(F34*E34,0)</f>
        <v>0</v>
      </c>
    </row>
    <row r="35" spans="1:8" ht="19.5" customHeight="1">
      <c r="A35" s="452">
        <v>4.2</v>
      </c>
      <c r="B35" s="54">
        <v>121</v>
      </c>
      <c r="C35" s="30" t="s">
        <v>10</v>
      </c>
      <c r="D35" s="203" t="s">
        <v>0</v>
      </c>
      <c r="E35" s="206">
        <v>40.97</v>
      </c>
      <c r="F35" s="62"/>
      <c r="G35" s="446">
        <f>F35*E35</f>
        <v>0</v>
      </c>
    </row>
    <row r="36" spans="1:8" ht="12.75" customHeight="1">
      <c r="A36" s="452">
        <v>4.3</v>
      </c>
      <c r="B36" s="54">
        <v>126</v>
      </c>
      <c r="C36" s="30" t="s">
        <v>25</v>
      </c>
      <c r="D36" s="203" t="s">
        <v>0</v>
      </c>
      <c r="E36" s="206">
        <v>5</v>
      </c>
      <c r="F36" s="62"/>
      <c r="G36" s="446">
        <f t="shared" ref="G36:G40" si="2">ROUND(F36*E36,0)</f>
        <v>0</v>
      </c>
    </row>
    <row r="37" spans="1:8" ht="13.5" customHeight="1">
      <c r="A37" s="452">
        <v>4.4000000000000004</v>
      </c>
      <c r="B37" s="54">
        <v>6359</v>
      </c>
      <c r="C37" s="30" t="s">
        <v>107</v>
      </c>
      <c r="D37" s="203" t="s">
        <v>0</v>
      </c>
      <c r="E37" s="206">
        <v>22.78</v>
      </c>
      <c r="F37" s="62"/>
      <c r="G37" s="446">
        <f t="shared" si="2"/>
        <v>0</v>
      </c>
    </row>
    <row r="38" spans="1:8">
      <c r="A38" s="452">
        <v>4.5</v>
      </c>
      <c r="B38" s="39">
        <v>6215</v>
      </c>
      <c r="C38" s="30" t="s">
        <v>150</v>
      </c>
      <c r="D38" s="203" t="s">
        <v>4</v>
      </c>
      <c r="E38" s="214">
        <v>1.5</v>
      </c>
      <c r="F38" s="62"/>
      <c r="G38" s="446">
        <f t="shared" ref="G38" si="3">ROUND(F38*E38,0)</f>
        <v>0</v>
      </c>
    </row>
    <row r="39" spans="1:8" ht="24">
      <c r="A39" s="452">
        <v>4.5</v>
      </c>
      <c r="B39" s="39">
        <v>6025</v>
      </c>
      <c r="C39" s="30" t="s">
        <v>108</v>
      </c>
      <c r="D39" s="203" t="s">
        <v>0</v>
      </c>
      <c r="E39" s="214">
        <v>15.56</v>
      </c>
      <c r="F39" s="62"/>
      <c r="G39" s="446">
        <f t="shared" si="2"/>
        <v>0</v>
      </c>
    </row>
    <row r="40" spans="1:8" ht="24">
      <c r="A40" s="445">
        <v>4.5999999999999996</v>
      </c>
      <c r="B40" s="39">
        <v>6506</v>
      </c>
      <c r="C40" s="30" t="s">
        <v>109</v>
      </c>
      <c r="D40" s="203" t="s">
        <v>0</v>
      </c>
      <c r="E40" s="214">
        <v>3.07</v>
      </c>
      <c r="F40" s="62"/>
      <c r="G40" s="446">
        <f t="shared" si="2"/>
        <v>0</v>
      </c>
      <c r="H40" s="118"/>
    </row>
    <row r="41" spans="1:8" ht="15.75" thickBot="1">
      <c r="A41" s="453"/>
      <c r="B41" s="283"/>
      <c r="C41" s="282"/>
      <c r="D41" s="284" t="s">
        <v>40</v>
      </c>
      <c r="E41" s="284"/>
      <c r="F41" s="284"/>
      <c r="G41" s="448">
        <f>SUM(G34:G40)</f>
        <v>0</v>
      </c>
    </row>
    <row r="42" spans="1:8" ht="15.75" thickBot="1">
      <c r="A42" s="449">
        <v>5</v>
      </c>
      <c r="B42" s="281"/>
      <c r="C42" s="10" t="s">
        <v>44</v>
      </c>
      <c r="D42" s="209"/>
      <c r="E42" s="210"/>
      <c r="F42" s="210"/>
      <c r="G42" s="450"/>
    </row>
    <row r="43" spans="1:8" ht="24">
      <c r="A43" s="437">
        <v>5.0999999999999996</v>
      </c>
      <c r="B43" s="12" t="s">
        <v>203</v>
      </c>
      <c r="C43" s="13" t="s">
        <v>232</v>
      </c>
      <c r="D43" s="211" t="s">
        <v>0</v>
      </c>
      <c r="E43" s="215">
        <v>11.88</v>
      </c>
      <c r="F43" s="213"/>
      <c r="G43" s="446">
        <f t="shared" ref="G43:G44" si="4">ROUND(F43*E43,0)</f>
        <v>0</v>
      </c>
    </row>
    <row r="44" spans="1:8" ht="24">
      <c r="A44" s="439">
        <v>5.2</v>
      </c>
      <c r="B44" s="19">
        <v>7272</v>
      </c>
      <c r="C44" s="20" t="s">
        <v>28</v>
      </c>
      <c r="D44" s="235" t="s">
        <v>0</v>
      </c>
      <c r="E44" s="216">
        <v>6.75</v>
      </c>
      <c r="F44" s="208"/>
      <c r="G44" s="446">
        <f t="shared" si="4"/>
        <v>0</v>
      </c>
    </row>
    <row r="45" spans="1:8" ht="15.75" thickBot="1">
      <c r="A45" s="453"/>
      <c r="B45" s="283"/>
      <c r="C45" s="282"/>
      <c r="D45" s="284" t="s">
        <v>40</v>
      </c>
      <c r="E45" s="284"/>
      <c r="F45" s="284"/>
      <c r="G45" s="448">
        <f>SUM(G43:G44)</f>
        <v>0</v>
      </c>
    </row>
    <row r="46" spans="1:8" ht="15.75" thickBot="1">
      <c r="A46" s="449">
        <v>6</v>
      </c>
      <c r="B46" s="281"/>
      <c r="C46" s="10" t="s">
        <v>11</v>
      </c>
      <c r="D46" s="209"/>
      <c r="E46" s="210"/>
      <c r="F46" s="210"/>
      <c r="G46" s="450"/>
    </row>
    <row r="47" spans="1:8" ht="12.75" customHeight="1">
      <c r="A47" s="451">
        <v>6.1</v>
      </c>
      <c r="B47" s="49">
        <v>167</v>
      </c>
      <c r="C47" s="13" t="s">
        <v>18</v>
      </c>
      <c r="D47" s="211" t="s">
        <v>0</v>
      </c>
      <c r="E47" s="212">
        <v>52.24</v>
      </c>
      <c r="F47" s="213"/>
      <c r="G47" s="446">
        <f t="shared" ref="G47:G48" si="5">ROUND(F47*E47,0)</f>
        <v>0</v>
      </c>
    </row>
    <row r="48" spans="1:8" ht="24">
      <c r="A48" s="452">
        <v>6.4</v>
      </c>
      <c r="B48" s="55">
        <v>5852</v>
      </c>
      <c r="C48" s="20" t="s">
        <v>110</v>
      </c>
      <c r="D48" s="235" t="s">
        <v>4</v>
      </c>
      <c r="E48" s="216">
        <v>19.82</v>
      </c>
      <c r="F48" s="208"/>
      <c r="G48" s="446">
        <f t="shared" si="5"/>
        <v>0</v>
      </c>
    </row>
    <row r="49" spans="1:7" ht="15.75" thickBot="1">
      <c r="A49" s="453"/>
      <c r="B49" s="283"/>
      <c r="C49" s="282"/>
      <c r="D49" s="284" t="s">
        <v>40</v>
      </c>
      <c r="E49" s="284"/>
      <c r="F49" s="284"/>
      <c r="G49" s="448">
        <f>SUM(G47:G48)</f>
        <v>0</v>
      </c>
    </row>
    <row r="50" spans="1:7" ht="15.75" thickBot="1">
      <c r="A50" s="454" t="s">
        <v>45</v>
      </c>
      <c r="B50" s="263"/>
      <c r="C50" s="10" t="s">
        <v>46</v>
      </c>
      <c r="D50" s="197"/>
      <c r="E50" s="198"/>
      <c r="F50" s="198"/>
      <c r="G50" s="443"/>
    </row>
    <row r="51" spans="1:7" ht="48">
      <c r="A51" s="455" t="s">
        <v>224</v>
      </c>
      <c r="B51" s="58" t="s">
        <v>111</v>
      </c>
      <c r="C51" s="105" t="s">
        <v>112</v>
      </c>
      <c r="D51" s="199" t="s">
        <v>7</v>
      </c>
      <c r="E51" s="220">
        <v>8</v>
      </c>
      <c r="F51" s="61"/>
      <c r="G51" s="446">
        <f t="shared" ref="G51:G58" si="6">ROUND(F51*E51,0)</f>
        <v>0</v>
      </c>
    </row>
    <row r="52" spans="1:7" ht="39.75" customHeight="1">
      <c r="A52" s="456" t="s">
        <v>225</v>
      </c>
      <c r="B52" s="58" t="s">
        <v>137</v>
      </c>
      <c r="C52" s="105" t="s">
        <v>136</v>
      </c>
      <c r="D52" s="199" t="s">
        <v>7</v>
      </c>
      <c r="E52" s="220">
        <v>4</v>
      </c>
      <c r="F52" s="61"/>
      <c r="G52" s="446">
        <f t="shared" si="6"/>
        <v>0</v>
      </c>
    </row>
    <row r="53" spans="1:7" ht="39.75" customHeight="1">
      <c r="A53" s="456" t="s">
        <v>226</v>
      </c>
      <c r="B53" s="58" t="s">
        <v>139</v>
      </c>
      <c r="C53" s="105" t="s">
        <v>138</v>
      </c>
      <c r="D53" s="199" t="s">
        <v>7</v>
      </c>
      <c r="E53" s="220">
        <v>3</v>
      </c>
      <c r="F53" s="61"/>
      <c r="G53" s="446">
        <f t="shared" si="6"/>
        <v>0</v>
      </c>
    </row>
    <row r="54" spans="1:7" ht="24">
      <c r="A54" s="456" t="s">
        <v>227</v>
      </c>
      <c r="B54" s="58" t="s">
        <v>113</v>
      </c>
      <c r="C54" s="105" t="s">
        <v>114</v>
      </c>
      <c r="D54" s="199" t="s">
        <v>7</v>
      </c>
      <c r="E54" s="220">
        <v>8</v>
      </c>
      <c r="F54" s="61"/>
      <c r="G54" s="446">
        <f t="shared" si="6"/>
        <v>0</v>
      </c>
    </row>
    <row r="55" spans="1:7" ht="36">
      <c r="A55" s="455" t="s">
        <v>228</v>
      </c>
      <c r="B55" s="116" t="s">
        <v>143</v>
      </c>
      <c r="C55" s="105" t="s">
        <v>144</v>
      </c>
      <c r="D55" s="199" t="s">
        <v>7</v>
      </c>
      <c r="E55" s="220">
        <v>7</v>
      </c>
      <c r="F55" s="61"/>
      <c r="G55" s="446">
        <f t="shared" si="6"/>
        <v>0</v>
      </c>
    </row>
    <row r="56" spans="1:7" ht="24">
      <c r="A56" s="456" t="s">
        <v>229</v>
      </c>
      <c r="B56" s="58" t="s">
        <v>115</v>
      </c>
      <c r="C56" s="105" t="s">
        <v>116</v>
      </c>
      <c r="D56" s="199" t="s">
        <v>7</v>
      </c>
      <c r="E56" s="220">
        <v>1</v>
      </c>
      <c r="F56" s="61"/>
      <c r="G56" s="446">
        <f t="shared" si="6"/>
        <v>0</v>
      </c>
    </row>
    <row r="57" spans="1:7">
      <c r="A57" s="455" t="s">
        <v>230</v>
      </c>
      <c r="B57" s="58" t="s">
        <v>117</v>
      </c>
      <c r="C57" s="105" t="s">
        <v>118</v>
      </c>
      <c r="D57" s="199" t="s">
        <v>7</v>
      </c>
      <c r="E57" s="220">
        <v>3</v>
      </c>
      <c r="F57" s="61"/>
      <c r="G57" s="446">
        <f t="shared" si="6"/>
        <v>0</v>
      </c>
    </row>
    <row r="58" spans="1:7" ht="48">
      <c r="A58" s="456" t="s">
        <v>231</v>
      </c>
      <c r="B58" s="60" t="s">
        <v>135</v>
      </c>
      <c r="C58" s="106" t="s">
        <v>140</v>
      </c>
      <c r="D58" s="233" t="s">
        <v>141</v>
      </c>
      <c r="E58" s="481">
        <v>1</v>
      </c>
      <c r="F58" s="65"/>
      <c r="G58" s="446">
        <f t="shared" si="6"/>
        <v>0</v>
      </c>
    </row>
    <row r="59" spans="1:7" ht="15.75" customHeight="1" thickBot="1">
      <c r="A59" s="457"/>
      <c r="B59" s="286"/>
      <c r="C59" s="285"/>
      <c r="D59" s="287" t="s">
        <v>40</v>
      </c>
      <c r="E59" s="288"/>
      <c r="F59" s="289"/>
      <c r="G59" s="442">
        <f>SUM(G51:G58)</f>
        <v>0</v>
      </c>
    </row>
    <row r="60" spans="1:7" ht="15.75" thickBot="1">
      <c r="A60" s="454" t="s">
        <v>47</v>
      </c>
      <c r="B60" s="263"/>
      <c r="C60" s="10" t="s">
        <v>48</v>
      </c>
      <c r="D60" s="197"/>
      <c r="E60" s="198"/>
      <c r="F60" s="198"/>
      <c r="G60" s="443"/>
    </row>
    <row r="61" spans="1:7" ht="12.75" customHeight="1">
      <c r="A61" s="455" t="s">
        <v>49</v>
      </c>
      <c r="B61" s="58" t="s">
        <v>50</v>
      </c>
      <c r="C61" s="30" t="s">
        <v>51</v>
      </c>
      <c r="D61" s="199" t="s">
        <v>7</v>
      </c>
      <c r="E61" s="217">
        <v>6</v>
      </c>
      <c r="F61" s="61"/>
      <c r="G61" s="446">
        <f t="shared" ref="G61:G83" si="7">ROUND(F61*E61,0)</f>
        <v>0</v>
      </c>
    </row>
    <row r="62" spans="1:7" ht="12.75" customHeight="1">
      <c r="A62" s="455" t="s">
        <v>52</v>
      </c>
      <c r="B62" s="58" t="s">
        <v>53</v>
      </c>
      <c r="C62" s="30" t="s">
        <v>54</v>
      </c>
      <c r="D62" s="199" t="s">
        <v>7</v>
      </c>
      <c r="E62" s="217">
        <v>3</v>
      </c>
      <c r="F62" s="61"/>
      <c r="G62" s="446">
        <f t="shared" si="7"/>
        <v>0</v>
      </c>
    </row>
    <row r="63" spans="1:7" ht="12.75" customHeight="1">
      <c r="A63" s="455" t="s">
        <v>55</v>
      </c>
      <c r="B63" s="58" t="s">
        <v>56</v>
      </c>
      <c r="C63" s="30" t="s">
        <v>57</v>
      </c>
      <c r="D63" s="199" t="s">
        <v>7</v>
      </c>
      <c r="E63" s="217">
        <v>2</v>
      </c>
      <c r="F63" s="62"/>
      <c r="G63" s="446">
        <f t="shared" si="7"/>
        <v>0</v>
      </c>
    </row>
    <row r="64" spans="1:7" ht="12.75" customHeight="1">
      <c r="A64" s="455" t="s">
        <v>58</v>
      </c>
      <c r="B64" s="58" t="s">
        <v>59</v>
      </c>
      <c r="C64" s="30" t="s">
        <v>60</v>
      </c>
      <c r="D64" s="199" t="s">
        <v>7</v>
      </c>
      <c r="E64" s="217">
        <v>1</v>
      </c>
      <c r="F64" s="61"/>
      <c r="G64" s="446">
        <f t="shared" si="7"/>
        <v>0</v>
      </c>
    </row>
    <row r="65" spans="1:7" ht="12.75" customHeight="1">
      <c r="A65" s="455" t="s">
        <v>61</v>
      </c>
      <c r="B65" s="115" t="s">
        <v>132</v>
      </c>
      <c r="C65" s="30" t="s">
        <v>131</v>
      </c>
      <c r="D65" s="199" t="s">
        <v>7</v>
      </c>
      <c r="E65" s="217">
        <v>1</v>
      </c>
      <c r="F65" s="62"/>
      <c r="G65" s="446">
        <f t="shared" si="7"/>
        <v>0</v>
      </c>
    </row>
    <row r="66" spans="1:7" ht="12.75" customHeight="1">
      <c r="A66" s="455" t="s">
        <v>206</v>
      </c>
      <c r="B66" s="115" t="s">
        <v>133</v>
      </c>
      <c r="C66" s="30" t="s">
        <v>134</v>
      </c>
      <c r="D66" s="199" t="s">
        <v>7</v>
      </c>
      <c r="E66" s="217">
        <v>1</v>
      </c>
      <c r="F66" s="62"/>
      <c r="G66" s="446">
        <f t="shared" si="7"/>
        <v>0</v>
      </c>
    </row>
    <row r="67" spans="1:7" ht="12.75" customHeight="1">
      <c r="A67" s="455" t="s">
        <v>207</v>
      </c>
      <c r="B67" s="115" t="s">
        <v>62</v>
      </c>
      <c r="C67" s="30" t="s">
        <v>119</v>
      </c>
      <c r="D67" s="199" t="s">
        <v>7</v>
      </c>
      <c r="E67" s="217">
        <v>1</v>
      </c>
      <c r="F67" s="62"/>
      <c r="G67" s="446">
        <f t="shared" si="7"/>
        <v>0</v>
      </c>
    </row>
    <row r="68" spans="1:7" ht="12.75" customHeight="1">
      <c r="A68" s="455" t="s">
        <v>208</v>
      </c>
      <c r="B68" s="115" t="s">
        <v>64</v>
      </c>
      <c r="C68" s="30" t="s">
        <v>65</v>
      </c>
      <c r="D68" s="199" t="s">
        <v>4</v>
      </c>
      <c r="E68" s="217">
        <v>4</v>
      </c>
      <c r="F68" s="61"/>
      <c r="G68" s="446">
        <f t="shared" si="7"/>
        <v>0</v>
      </c>
    </row>
    <row r="69" spans="1:7" ht="12.75" customHeight="1">
      <c r="A69" s="455" t="s">
        <v>209</v>
      </c>
      <c r="B69" s="115" t="s">
        <v>67</v>
      </c>
      <c r="C69" s="30" t="s">
        <v>68</v>
      </c>
      <c r="D69" s="199" t="s">
        <v>4</v>
      </c>
      <c r="E69" s="217">
        <v>6</v>
      </c>
      <c r="F69" s="61"/>
      <c r="G69" s="446">
        <f t="shared" si="7"/>
        <v>0</v>
      </c>
    </row>
    <row r="70" spans="1:7" ht="12.75" customHeight="1">
      <c r="A70" s="455" t="s">
        <v>210</v>
      </c>
      <c r="B70" s="115" t="s">
        <v>70</v>
      </c>
      <c r="C70" s="30" t="s">
        <v>71</v>
      </c>
      <c r="D70" s="199" t="s">
        <v>4</v>
      </c>
      <c r="E70" s="217">
        <v>10</v>
      </c>
      <c r="F70" s="61"/>
      <c r="G70" s="446">
        <f t="shared" si="7"/>
        <v>0</v>
      </c>
    </row>
    <row r="71" spans="1:7" ht="12.75" customHeight="1">
      <c r="A71" s="455" t="s">
        <v>211</v>
      </c>
      <c r="B71" s="115" t="s">
        <v>73</v>
      </c>
      <c r="C71" s="30" t="s">
        <v>29</v>
      </c>
      <c r="D71" s="199" t="s">
        <v>4</v>
      </c>
      <c r="E71" s="217">
        <v>6</v>
      </c>
      <c r="F71" s="217"/>
      <c r="G71" s="446">
        <f t="shared" si="7"/>
        <v>0</v>
      </c>
    </row>
    <row r="72" spans="1:7" ht="12.75" customHeight="1">
      <c r="A72" s="455" t="s">
        <v>212</v>
      </c>
      <c r="B72" s="115" t="s">
        <v>75</v>
      </c>
      <c r="C72" s="30" t="s">
        <v>26</v>
      </c>
      <c r="D72" s="199" t="s">
        <v>4</v>
      </c>
      <c r="E72" s="217">
        <v>8</v>
      </c>
      <c r="F72" s="61"/>
      <c r="G72" s="446">
        <f t="shared" si="7"/>
        <v>0</v>
      </c>
    </row>
    <row r="73" spans="1:7" ht="12.75" customHeight="1">
      <c r="A73" s="455" t="s">
        <v>213</v>
      </c>
      <c r="B73" s="58" t="s">
        <v>77</v>
      </c>
      <c r="C73" s="30" t="s">
        <v>78</v>
      </c>
      <c r="D73" s="199" t="s">
        <v>4</v>
      </c>
      <c r="E73" s="217">
        <v>24</v>
      </c>
      <c r="F73" s="61"/>
      <c r="G73" s="446">
        <f t="shared" si="7"/>
        <v>0</v>
      </c>
    </row>
    <row r="74" spans="1:7" ht="24" customHeight="1">
      <c r="A74" s="455" t="s">
        <v>214</v>
      </c>
      <c r="B74" s="58" t="s">
        <v>80</v>
      </c>
      <c r="C74" s="30" t="s">
        <v>120</v>
      </c>
      <c r="D74" s="199" t="s">
        <v>4</v>
      </c>
      <c r="E74" s="217">
        <v>3</v>
      </c>
      <c r="F74" s="61"/>
      <c r="G74" s="446">
        <f t="shared" si="7"/>
        <v>0</v>
      </c>
    </row>
    <row r="75" spans="1:7" ht="24">
      <c r="A75" s="455" t="s">
        <v>215</v>
      </c>
      <c r="B75" s="58" t="s">
        <v>121</v>
      </c>
      <c r="C75" s="30" t="s">
        <v>122</v>
      </c>
      <c r="D75" s="199" t="s">
        <v>7</v>
      </c>
      <c r="E75" s="217">
        <v>1</v>
      </c>
      <c r="F75" s="61"/>
      <c r="G75" s="446">
        <f t="shared" si="7"/>
        <v>0</v>
      </c>
    </row>
    <row r="76" spans="1:7">
      <c r="A76" s="455" t="s">
        <v>216</v>
      </c>
      <c r="B76" s="63" t="s">
        <v>123</v>
      </c>
      <c r="C76" s="20" t="s">
        <v>124</v>
      </c>
      <c r="D76" s="199" t="s">
        <v>7</v>
      </c>
      <c r="E76" s="219">
        <v>1</v>
      </c>
      <c r="F76" s="65"/>
      <c r="G76" s="446">
        <f t="shared" si="7"/>
        <v>0</v>
      </c>
    </row>
    <row r="77" spans="1:7" ht="24">
      <c r="A77" s="455" t="s">
        <v>217</v>
      </c>
      <c r="B77" s="58" t="s">
        <v>146</v>
      </c>
      <c r="C77" s="30" t="s">
        <v>145</v>
      </c>
      <c r="D77" s="199" t="s">
        <v>7</v>
      </c>
      <c r="E77" s="219">
        <v>1</v>
      </c>
      <c r="F77" s="65"/>
      <c r="G77" s="446">
        <f t="shared" si="7"/>
        <v>0</v>
      </c>
    </row>
    <row r="78" spans="1:7">
      <c r="A78" s="455" t="s">
        <v>218</v>
      </c>
      <c r="B78" s="58" t="s">
        <v>147</v>
      </c>
      <c r="C78" s="30" t="s">
        <v>148</v>
      </c>
      <c r="D78" s="199" t="s">
        <v>0</v>
      </c>
      <c r="E78" s="219">
        <f>1.15*1.8</f>
        <v>2.0699999999999998</v>
      </c>
      <c r="F78" s="65"/>
      <c r="G78" s="446">
        <f t="shared" ref="G78" si="8">ROUND(F78*E78,0)</f>
        <v>0</v>
      </c>
    </row>
    <row r="79" spans="1:7">
      <c r="A79" s="455" t="s">
        <v>219</v>
      </c>
      <c r="B79" s="58" t="s">
        <v>203</v>
      </c>
      <c r="C79" s="30" t="s">
        <v>204</v>
      </c>
      <c r="D79" s="199" t="s">
        <v>7</v>
      </c>
      <c r="E79" s="219">
        <v>1</v>
      </c>
      <c r="F79" s="65"/>
      <c r="G79" s="446">
        <f t="shared" ref="G79" si="9">ROUND(F79*E79,0)</f>
        <v>0</v>
      </c>
    </row>
    <row r="80" spans="1:7" ht="24">
      <c r="A80" s="455" t="s">
        <v>220</v>
      </c>
      <c r="B80" s="58" t="s">
        <v>85</v>
      </c>
      <c r="C80" s="30" t="s">
        <v>19</v>
      </c>
      <c r="D80" s="199" t="s">
        <v>7</v>
      </c>
      <c r="E80" s="219">
        <v>1</v>
      </c>
      <c r="F80" s="65"/>
      <c r="G80" s="446">
        <f t="shared" si="7"/>
        <v>0</v>
      </c>
    </row>
    <row r="81" spans="1:10" ht="24">
      <c r="A81" s="455" t="s">
        <v>221</v>
      </c>
      <c r="B81" s="115" t="s">
        <v>87</v>
      </c>
      <c r="C81" s="107" t="s">
        <v>20</v>
      </c>
      <c r="D81" s="199" t="s">
        <v>7</v>
      </c>
      <c r="E81" s="220">
        <v>1</v>
      </c>
      <c r="F81" s="61"/>
      <c r="G81" s="446">
        <f t="shared" si="7"/>
        <v>0</v>
      </c>
    </row>
    <row r="82" spans="1:10" ht="24">
      <c r="A82" s="455" t="s">
        <v>222</v>
      </c>
      <c r="B82" s="114" t="s">
        <v>130</v>
      </c>
      <c r="C82" s="30" t="s">
        <v>201</v>
      </c>
      <c r="D82" s="199" t="s">
        <v>7</v>
      </c>
      <c r="E82" s="220">
        <v>1</v>
      </c>
      <c r="F82" s="61"/>
      <c r="G82" s="446">
        <f t="shared" si="7"/>
        <v>0</v>
      </c>
    </row>
    <row r="83" spans="1:10" ht="12.75" customHeight="1" thickBot="1">
      <c r="A83" s="455" t="s">
        <v>223</v>
      </c>
      <c r="B83" s="67" t="s">
        <v>89</v>
      </c>
      <c r="C83" s="68" t="s">
        <v>21</v>
      </c>
      <c r="D83" s="221" t="s">
        <v>7</v>
      </c>
      <c r="E83" s="222">
        <v>1</v>
      </c>
      <c r="F83" s="223"/>
      <c r="G83" s="438">
        <f t="shared" si="7"/>
        <v>0</v>
      </c>
    </row>
    <row r="84" spans="1:10" ht="15.75" customHeight="1" thickBot="1">
      <c r="A84" s="458"/>
      <c r="B84" s="275"/>
      <c r="C84" s="276"/>
      <c r="D84" s="277" t="s">
        <v>40</v>
      </c>
      <c r="E84" s="278"/>
      <c r="F84" s="279"/>
      <c r="G84" s="442">
        <f>SUM(G61:G83)</f>
        <v>0</v>
      </c>
    </row>
    <row r="85" spans="1:10" ht="15.75" thickBot="1">
      <c r="A85" s="459"/>
      <c r="B85" s="74"/>
      <c r="C85" s="76"/>
      <c r="D85" s="72" t="s">
        <v>90</v>
      </c>
      <c r="E85" s="264" t="s">
        <v>91</v>
      </c>
      <c r="F85" s="264"/>
      <c r="G85" s="460">
        <f>+G15+G23+G32+G41+G45+G49+G59+G84</f>
        <v>0</v>
      </c>
    </row>
    <row r="86" spans="1:10" ht="15.75" thickBot="1">
      <c r="A86" s="459"/>
      <c r="B86" s="74"/>
      <c r="C86" s="78"/>
      <c r="D86" s="225">
        <v>0.26500000000000001</v>
      </c>
      <c r="E86" s="265" t="s">
        <v>92</v>
      </c>
      <c r="F86" s="265"/>
      <c r="G86" s="461">
        <f>+D86*G85</f>
        <v>0</v>
      </c>
    </row>
    <row r="87" spans="1:10" ht="15.75" thickBot="1">
      <c r="A87" s="459"/>
      <c r="B87" s="74"/>
      <c r="C87" s="78"/>
      <c r="D87" s="79">
        <v>0.01</v>
      </c>
      <c r="E87" s="265" t="s">
        <v>93</v>
      </c>
      <c r="F87" s="265"/>
      <c r="G87" s="461">
        <f>G85*1%</f>
        <v>0</v>
      </c>
    </row>
    <row r="88" spans="1:10" ht="15.75" thickBot="1">
      <c r="A88" s="459"/>
      <c r="B88" s="74"/>
      <c r="C88" s="78"/>
      <c r="D88" s="79">
        <v>0.05</v>
      </c>
      <c r="E88" s="265" t="s">
        <v>94</v>
      </c>
      <c r="F88" s="265"/>
      <c r="G88" s="461">
        <f>G85*5%</f>
        <v>0</v>
      </c>
    </row>
    <row r="89" spans="1:10" ht="15.75" thickBot="1">
      <c r="A89" s="462"/>
      <c r="B89" s="74"/>
      <c r="C89" s="78"/>
      <c r="D89" s="224">
        <f>+D86+D87+D88</f>
        <v>0.32500000000000001</v>
      </c>
      <c r="E89" s="266" t="s">
        <v>95</v>
      </c>
      <c r="F89" s="267"/>
      <c r="G89" s="461">
        <f>SUM(G86:G88)</f>
        <v>0</v>
      </c>
    </row>
    <row r="90" spans="1:10" ht="15.75" thickBot="1">
      <c r="A90" s="463" t="str">
        <f>+'PRESUPUESTO (3)'!A113:C113</f>
        <v>Según base de datos Construplan actualizada Julio 23 de 2021</v>
      </c>
      <c r="B90" s="268"/>
      <c r="C90" s="269"/>
      <c r="D90" s="81">
        <v>1</v>
      </c>
      <c r="E90" s="270" t="s">
        <v>96</v>
      </c>
      <c r="F90" s="270"/>
      <c r="G90" s="461">
        <f>G89+G85</f>
        <v>0</v>
      </c>
    </row>
    <row r="91" spans="1:10" ht="15.75" thickBot="1">
      <c r="A91" s="459"/>
      <c r="B91" s="74"/>
      <c r="C91" s="75"/>
      <c r="D91" s="271" t="s">
        <v>97</v>
      </c>
      <c r="E91" s="272"/>
      <c r="F91" s="273"/>
      <c r="G91" s="251">
        <f>ROUND(G90,0)</f>
        <v>0</v>
      </c>
      <c r="I91" s="117"/>
      <c r="J91" s="117"/>
    </row>
    <row r="92" spans="1:10">
      <c r="A92" s="459"/>
      <c r="B92" s="74"/>
      <c r="C92" s="75"/>
      <c r="D92" s="261"/>
      <c r="E92" s="261"/>
      <c r="F92" s="261"/>
      <c r="G92" s="464"/>
    </row>
    <row r="93" spans="1:10">
      <c r="A93" s="465"/>
      <c r="B93" s="85"/>
      <c r="C93" s="86"/>
      <c r="D93" s="87"/>
      <c r="E93" s="88"/>
      <c r="F93" s="89"/>
      <c r="G93" s="466"/>
    </row>
    <row r="94" spans="1:10" ht="33">
      <c r="A94" s="467" t="s">
        <v>98</v>
      </c>
      <c r="B94" s="92"/>
      <c r="C94" s="92"/>
      <c r="D94" s="93"/>
      <c r="E94" s="94"/>
      <c r="F94" s="95"/>
      <c r="G94" s="468"/>
    </row>
    <row r="95" spans="1:10">
      <c r="A95" s="469"/>
      <c r="B95" s="98"/>
      <c r="C95" s="98"/>
      <c r="D95" s="99"/>
      <c r="E95" s="94"/>
      <c r="F95" s="95"/>
      <c r="G95" s="470"/>
    </row>
    <row r="96" spans="1:10">
      <c r="A96" s="469"/>
      <c r="B96" s="252" t="s">
        <v>282</v>
      </c>
      <c r="C96" s="252"/>
      <c r="D96" s="99"/>
      <c r="E96" s="253"/>
      <c r="F96" s="253"/>
      <c r="G96" s="471"/>
    </row>
    <row r="97" spans="1:7">
      <c r="A97" s="472"/>
      <c r="B97" s="255" t="s">
        <v>281</v>
      </c>
      <c r="C97" s="252"/>
      <c r="D97" s="102"/>
      <c r="E97" s="256"/>
      <c r="F97" s="256"/>
      <c r="G97" s="473"/>
    </row>
    <row r="98" spans="1:7" ht="15.75" thickBot="1">
      <c r="A98" s="474"/>
      <c r="B98" s="475"/>
      <c r="C98" s="475"/>
      <c r="D98" s="476"/>
      <c r="E98" s="477"/>
      <c r="F98" s="477"/>
      <c r="G98" s="478"/>
    </row>
  </sheetData>
  <mergeCells count="48">
    <mergeCell ref="A15:C15"/>
    <mergeCell ref="D15:F15"/>
    <mergeCell ref="A1:D4"/>
    <mergeCell ref="E1:G1"/>
    <mergeCell ref="F3:G3"/>
    <mergeCell ref="A5:G5"/>
    <mergeCell ref="A6:G6"/>
    <mergeCell ref="A7:G7"/>
    <mergeCell ref="A8:G8"/>
    <mergeCell ref="A10:G10"/>
    <mergeCell ref="A12:B12"/>
    <mergeCell ref="D12:G12"/>
    <mergeCell ref="E4:F4"/>
    <mergeCell ref="A16:B16"/>
    <mergeCell ref="A23:C23"/>
    <mergeCell ref="D23:F23"/>
    <mergeCell ref="A24:B24"/>
    <mergeCell ref="A32:C32"/>
    <mergeCell ref="D32:F32"/>
    <mergeCell ref="A33:B33"/>
    <mergeCell ref="A41:C41"/>
    <mergeCell ref="D41:F41"/>
    <mergeCell ref="A42:B42"/>
    <mergeCell ref="A45:C45"/>
    <mergeCell ref="D45:F45"/>
    <mergeCell ref="A46:B46"/>
    <mergeCell ref="A49:C49"/>
    <mergeCell ref="D49:F49"/>
    <mergeCell ref="A50:B50"/>
    <mergeCell ref="A59:C59"/>
    <mergeCell ref="D59:F59"/>
    <mergeCell ref="D92:F92"/>
    <mergeCell ref="A60:B60"/>
    <mergeCell ref="E85:F85"/>
    <mergeCell ref="E86:F86"/>
    <mergeCell ref="E87:F87"/>
    <mergeCell ref="E88:F88"/>
    <mergeCell ref="E89:F89"/>
    <mergeCell ref="A90:C90"/>
    <mergeCell ref="E90:F90"/>
    <mergeCell ref="D91:F91"/>
    <mergeCell ref="A84:C84"/>
    <mergeCell ref="D84:F84"/>
    <mergeCell ref="B96:C96"/>
    <mergeCell ref="E96:G96"/>
    <mergeCell ref="B97:C97"/>
    <mergeCell ref="E97:G98"/>
    <mergeCell ref="B98:C98"/>
  </mergeCells>
  <dataValidations count="1">
    <dataValidation type="list" allowBlank="1" showInputMessage="1" showErrorMessage="1" sqref="C16:C17 C24 C33 C35:C40 C26:C28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A60:B83 A50:B58" numberStoredAsText="1"/>
    <ignoredError sqref="G28 G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41" zoomScaleNormal="100" workbookViewId="0">
      <selection activeCell="J46" sqref="J46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5.140625" customWidth="1"/>
    <col min="7" max="7" width="17.7109375" customWidth="1"/>
    <col min="11" max="11" width="15.5703125" bestFit="1" customWidth="1"/>
    <col min="12" max="12" width="14" bestFit="1" customWidth="1"/>
  </cols>
  <sheetData>
    <row r="1" spans="1:7" ht="15.75" customHeight="1">
      <c r="A1" s="297"/>
      <c r="B1" s="298"/>
      <c r="C1" s="298"/>
      <c r="D1" s="299"/>
      <c r="E1" s="306" t="s">
        <v>263</v>
      </c>
      <c r="F1" s="307"/>
      <c r="G1" s="308"/>
    </row>
    <row r="2" spans="1:7" ht="15.75" customHeight="1">
      <c r="A2" s="300"/>
      <c r="B2" s="301"/>
      <c r="C2" s="301"/>
      <c r="D2" s="302"/>
      <c r="E2" s="228" t="s">
        <v>127</v>
      </c>
      <c r="F2" s="111" t="s">
        <v>279</v>
      </c>
      <c r="G2" s="229" t="s">
        <v>255</v>
      </c>
    </row>
    <row r="3" spans="1:7" ht="15.75" customHeight="1">
      <c r="A3" s="300"/>
      <c r="B3" s="301"/>
      <c r="C3" s="301"/>
      <c r="D3" s="302"/>
      <c r="E3" s="228" t="s">
        <v>256</v>
      </c>
      <c r="F3" s="309" t="s">
        <v>259</v>
      </c>
      <c r="G3" s="310"/>
    </row>
    <row r="4" spans="1:7" ht="62.25" customHeight="1" thickBot="1">
      <c r="A4" s="303"/>
      <c r="B4" s="304"/>
      <c r="C4" s="304"/>
      <c r="D4" s="305"/>
      <c r="E4" s="329" t="s">
        <v>260</v>
      </c>
      <c r="F4" s="330"/>
      <c r="G4" s="236" t="s">
        <v>252</v>
      </c>
    </row>
    <row r="5" spans="1:7">
      <c r="A5" s="423" t="s">
        <v>32</v>
      </c>
      <c r="B5" s="312"/>
      <c r="C5" s="312"/>
      <c r="D5" s="312"/>
      <c r="E5" s="312"/>
      <c r="F5" s="312"/>
      <c r="G5" s="424"/>
    </row>
    <row r="6" spans="1:7">
      <c r="A6" s="425" t="s">
        <v>33</v>
      </c>
      <c r="B6" s="315"/>
      <c r="C6" s="315"/>
      <c r="D6" s="315"/>
      <c r="E6" s="315"/>
      <c r="F6" s="315"/>
      <c r="G6" s="426"/>
    </row>
    <row r="7" spans="1:7" ht="15.75" customHeight="1">
      <c r="A7" s="427" t="s">
        <v>34</v>
      </c>
      <c r="B7" s="318"/>
      <c r="C7" s="318"/>
      <c r="D7" s="318"/>
      <c r="E7" s="318"/>
      <c r="F7" s="318"/>
      <c r="G7" s="428"/>
    </row>
    <row r="8" spans="1:7" ht="16.5" customHeight="1">
      <c r="A8" s="429" t="s">
        <v>253</v>
      </c>
      <c r="B8" s="321"/>
      <c r="C8" s="321"/>
      <c r="D8" s="321"/>
      <c r="E8" s="321"/>
      <c r="F8" s="321"/>
      <c r="G8" s="430"/>
    </row>
    <row r="9" spans="1:7" hidden="1">
      <c r="A9" s="431"/>
      <c r="B9" s="2"/>
      <c r="C9" s="2"/>
      <c r="D9" s="2"/>
      <c r="E9" s="2"/>
      <c r="F9" s="2"/>
      <c r="G9" s="432"/>
    </row>
    <row r="10" spans="1:7" ht="18" customHeight="1" thickBot="1">
      <c r="A10" s="433" t="s">
        <v>35</v>
      </c>
      <c r="B10" s="324"/>
      <c r="C10" s="324"/>
      <c r="D10" s="324"/>
      <c r="E10" s="324"/>
      <c r="F10" s="324"/>
      <c r="G10" s="434"/>
    </row>
    <row r="11" spans="1:7" ht="23.25" customHeight="1" thickBot="1">
      <c r="A11" s="5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8" t="s">
        <v>39</v>
      </c>
    </row>
    <row r="12" spans="1:7" ht="15.75" customHeight="1" thickBot="1">
      <c r="A12" s="435">
        <v>1</v>
      </c>
      <c r="B12" s="291"/>
      <c r="C12" s="10" t="s">
        <v>27</v>
      </c>
      <c r="D12" s="326"/>
      <c r="E12" s="327"/>
      <c r="F12" s="327"/>
      <c r="G12" s="436"/>
    </row>
    <row r="13" spans="1:7" ht="12.75" customHeight="1" thickBot="1">
      <c r="A13" s="437">
        <v>1.1000000000000001</v>
      </c>
      <c r="B13" s="12">
        <v>5343</v>
      </c>
      <c r="C13" s="13" t="s">
        <v>22</v>
      </c>
      <c r="D13" s="193" t="s">
        <v>0</v>
      </c>
      <c r="E13" s="194">
        <v>51.37</v>
      </c>
      <c r="F13" s="195"/>
      <c r="G13" s="438">
        <f>ROUND(F13*E13,0)</f>
        <v>0</v>
      </c>
    </row>
    <row r="14" spans="1:7" ht="15.75" thickBot="1">
      <c r="A14" s="435">
        <v>3</v>
      </c>
      <c r="B14" s="291"/>
      <c r="C14" s="10" t="s">
        <v>9</v>
      </c>
      <c r="D14" s="197"/>
      <c r="E14" s="198"/>
      <c r="F14" s="198"/>
      <c r="G14" s="443"/>
    </row>
    <row r="15" spans="1:7" ht="12.75" customHeight="1">
      <c r="A15" s="445">
        <v>3.1</v>
      </c>
      <c r="B15" s="39">
        <v>5288</v>
      </c>
      <c r="C15" s="30" t="s">
        <v>42</v>
      </c>
      <c r="D15" s="203" t="s">
        <v>4</v>
      </c>
      <c r="E15" s="204">
        <v>48.54</v>
      </c>
      <c r="F15" s="205"/>
      <c r="G15" s="446">
        <f>ROUND(F15*E15,0)</f>
        <v>0</v>
      </c>
    </row>
    <row r="16" spans="1:7" ht="12.75" customHeight="1">
      <c r="A16" s="445">
        <v>3.2</v>
      </c>
      <c r="B16" s="39">
        <v>6588</v>
      </c>
      <c r="C16" s="30" t="s">
        <v>15</v>
      </c>
      <c r="D16" s="203" t="s">
        <v>4</v>
      </c>
      <c r="E16" s="206">
        <v>66.930000000000007</v>
      </c>
      <c r="F16" s="62"/>
      <c r="G16" s="446">
        <f t="shared" ref="G16:G21" si="0">ROUND(F16*E16,0)</f>
        <v>0</v>
      </c>
    </row>
    <row r="17" spans="1:10" ht="20.25" customHeight="1">
      <c r="A17" s="445">
        <v>3.3</v>
      </c>
      <c r="B17" s="192">
        <v>1350</v>
      </c>
      <c r="C17" s="106" t="s">
        <v>105</v>
      </c>
      <c r="D17" s="235" t="s">
        <v>4</v>
      </c>
      <c r="E17" s="207">
        <v>40.18</v>
      </c>
      <c r="F17" s="208"/>
      <c r="G17" s="446">
        <f t="shared" si="0"/>
        <v>0</v>
      </c>
    </row>
    <row r="18" spans="1:10" ht="12.75" customHeight="1">
      <c r="A18" s="445">
        <v>3.4</v>
      </c>
      <c r="B18" s="19">
        <v>224</v>
      </c>
      <c r="C18" s="30" t="s">
        <v>106</v>
      </c>
      <c r="D18" s="235" t="s">
        <v>4</v>
      </c>
      <c r="E18" s="207">
        <v>4.4000000000000004</v>
      </c>
      <c r="F18" s="208"/>
      <c r="G18" s="446">
        <f>F18*E18</f>
        <v>0</v>
      </c>
    </row>
    <row r="19" spans="1:10" ht="12.75" customHeight="1">
      <c r="A19" s="445">
        <v>3.5</v>
      </c>
      <c r="B19" s="39">
        <v>6472</v>
      </c>
      <c r="C19" s="30" t="s">
        <v>43</v>
      </c>
      <c r="D19" s="203" t="s">
        <v>0</v>
      </c>
      <c r="E19" s="204">
        <v>1.5</v>
      </c>
      <c r="F19" s="205"/>
      <c r="G19" s="446">
        <f t="shared" si="0"/>
        <v>0</v>
      </c>
    </row>
    <row r="20" spans="1:10" ht="12.75" customHeight="1">
      <c r="A20" s="445">
        <v>3.6</v>
      </c>
      <c r="B20" s="39">
        <v>6233</v>
      </c>
      <c r="C20" s="30" t="s">
        <v>23</v>
      </c>
      <c r="D20" s="203" t="s">
        <v>2</v>
      </c>
      <c r="E20" s="204">
        <v>0.28999999999999998</v>
      </c>
      <c r="F20" s="205"/>
      <c r="G20" s="446">
        <f t="shared" si="0"/>
        <v>0</v>
      </c>
    </row>
    <row r="21" spans="1:10" ht="24.75" customHeight="1">
      <c r="A21" s="445">
        <v>3.7</v>
      </c>
      <c r="B21" s="39">
        <v>5802</v>
      </c>
      <c r="C21" s="30" t="s">
        <v>24</v>
      </c>
      <c r="D21" s="203" t="s">
        <v>0</v>
      </c>
      <c r="E21" s="206">
        <v>45.5</v>
      </c>
      <c r="F21" s="62"/>
      <c r="G21" s="446">
        <f t="shared" si="0"/>
        <v>0</v>
      </c>
    </row>
    <row r="22" spans="1:10" ht="15.75" thickBot="1">
      <c r="A22" s="447"/>
      <c r="B22" s="293"/>
      <c r="C22" s="292"/>
      <c r="D22" s="284" t="s">
        <v>40</v>
      </c>
      <c r="E22" s="284"/>
      <c r="F22" s="284"/>
      <c r="G22" s="448">
        <f>SUM(G15:G21)</f>
        <v>0</v>
      </c>
    </row>
    <row r="23" spans="1:10" ht="15.75" thickBot="1">
      <c r="A23" s="449">
        <v>4</v>
      </c>
      <c r="B23" s="281"/>
      <c r="C23" s="10" t="s">
        <v>16</v>
      </c>
      <c r="D23" s="209"/>
      <c r="E23" s="210"/>
      <c r="F23" s="210"/>
      <c r="G23" s="450"/>
    </row>
    <row r="24" spans="1:10" ht="12.75" customHeight="1">
      <c r="A24" s="451">
        <v>4.0999999999999996</v>
      </c>
      <c r="B24" s="49">
        <v>6456</v>
      </c>
      <c r="C24" s="13" t="s">
        <v>17</v>
      </c>
      <c r="D24" s="211" t="s">
        <v>0</v>
      </c>
      <c r="E24" s="212">
        <v>107.67</v>
      </c>
      <c r="F24" s="213"/>
      <c r="G24" s="446">
        <f>ROUND(F24*E24,0)</f>
        <v>0</v>
      </c>
    </row>
    <row r="25" spans="1:10" ht="19.5" customHeight="1">
      <c r="A25" s="452">
        <v>4.2</v>
      </c>
      <c r="B25" s="54">
        <v>121</v>
      </c>
      <c r="C25" s="30" t="s">
        <v>10</v>
      </c>
      <c r="D25" s="203" t="s">
        <v>0</v>
      </c>
      <c r="E25" s="206">
        <v>40.97</v>
      </c>
      <c r="F25" s="62"/>
      <c r="G25" s="446">
        <f>F25*E25</f>
        <v>0</v>
      </c>
    </row>
    <row r="26" spans="1:10" ht="12.75" customHeight="1">
      <c r="A26" s="452">
        <v>4.3</v>
      </c>
      <c r="B26" s="54">
        <v>126</v>
      </c>
      <c r="C26" s="30" t="s">
        <v>25</v>
      </c>
      <c r="D26" s="203" t="s">
        <v>0</v>
      </c>
      <c r="E26" s="206">
        <v>5</v>
      </c>
      <c r="F26" s="62"/>
      <c r="G26" s="446">
        <f t="shared" ref="G26:G30" si="1">ROUND(F26*E26,0)</f>
        <v>0</v>
      </c>
    </row>
    <row r="27" spans="1:10" ht="13.5" customHeight="1">
      <c r="A27" s="452">
        <v>4.4000000000000004</v>
      </c>
      <c r="B27" s="54">
        <v>6359</v>
      </c>
      <c r="C27" s="30" t="s">
        <v>107</v>
      </c>
      <c r="D27" s="203" t="s">
        <v>0</v>
      </c>
      <c r="E27" s="206">
        <v>22.78</v>
      </c>
      <c r="F27" s="62"/>
      <c r="G27" s="446">
        <f t="shared" si="1"/>
        <v>0</v>
      </c>
    </row>
    <row r="28" spans="1:10">
      <c r="A28" s="452">
        <v>4.5</v>
      </c>
      <c r="B28" s="39">
        <v>6215</v>
      </c>
      <c r="C28" s="30" t="s">
        <v>150</v>
      </c>
      <c r="D28" s="203" t="s">
        <v>4</v>
      </c>
      <c r="E28" s="214">
        <v>1.5</v>
      </c>
      <c r="F28" s="62"/>
      <c r="G28" s="446">
        <f t="shared" si="1"/>
        <v>0</v>
      </c>
    </row>
    <row r="29" spans="1:10" ht="24">
      <c r="A29" s="452">
        <v>4.5</v>
      </c>
      <c r="B29" s="39">
        <v>6025</v>
      </c>
      <c r="C29" s="30" t="s">
        <v>108</v>
      </c>
      <c r="D29" s="203" t="s">
        <v>0</v>
      </c>
      <c r="E29" s="214">
        <v>15.56</v>
      </c>
      <c r="F29" s="62"/>
      <c r="G29" s="446">
        <f t="shared" si="1"/>
        <v>0</v>
      </c>
    </row>
    <row r="30" spans="1:10" ht="24">
      <c r="A30" s="445">
        <v>4.5999999999999996</v>
      </c>
      <c r="B30" s="39">
        <v>6506</v>
      </c>
      <c r="C30" s="30" t="s">
        <v>109</v>
      </c>
      <c r="D30" s="203" t="s">
        <v>0</v>
      </c>
      <c r="E30" s="214">
        <v>3.07</v>
      </c>
      <c r="F30" s="62"/>
      <c r="G30" s="446">
        <f t="shared" si="1"/>
        <v>0</v>
      </c>
      <c r="J30" s="118"/>
    </row>
    <row r="31" spans="1:10" ht="15.75" thickBot="1">
      <c r="A31" s="453"/>
      <c r="B31" s="283"/>
      <c r="C31" s="282"/>
      <c r="D31" s="284" t="s">
        <v>40</v>
      </c>
      <c r="E31" s="284"/>
      <c r="F31" s="284"/>
      <c r="G31" s="448">
        <f>SUM(G24:G30)</f>
        <v>0</v>
      </c>
    </row>
    <row r="32" spans="1:10" ht="15.75" thickBot="1">
      <c r="A32" s="449">
        <v>5</v>
      </c>
      <c r="B32" s="281"/>
      <c r="C32" s="10" t="s">
        <v>44</v>
      </c>
      <c r="D32" s="209"/>
      <c r="E32" s="210"/>
      <c r="F32" s="210"/>
      <c r="G32" s="450"/>
    </row>
    <row r="33" spans="1:7" ht="24">
      <c r="A33" s="437">
        <v>5.0999999999999996</v>
      </c>
      <c r="B33" s="12" t="s">
        <v>203</v>
      </c>
      <c r="C33" s="13" t="s">
        <v>232</v>
      </c>
      <c r="D33" s="211" t="s">
        <v>0</v>
      </c>
      <c r="E33" s="215">
        <v>11.88</v>
      </c>
      <c r="F33" s="213"/>
      <c r="G33" s="446">
        <f t="shared" ref="G33:G34" si="2">ROUND(F33*E33,0)</f>
        <v>0</v>
      </c>
    </row>
    <row r="34" spans="1:7" ht="24">
      <c r="A34" s="439">
        <v>5.2</v>
      </c>
      <c r="B34" s="19">
        <v>7272</v>
      </c>
      <c r="C34" s="20" t="s">
        <v>28</v>
      </c>
      <c r="D34" s="235" t="s">
        <v>0</v>
      </c>
      <c r="E34" s="216">
        <v>6.75</v>
      </c>
      <c r="F34" s="208"/>
      <c r="G34" s="446">
        <f t="shared" si="2"/>
        <v>0</v>
      </c>
    </row>
    <row r="35" spans="1:7" ht="15.75" thickBot="1">
      <c r="A35" s="453"/>
      <c r="B35" s="283"/>
      <c r="C35" s="282"/>
      <c r="D35" s="284" t="s">
        <v>40</v>
      </c>
      <c r="E35" s="284"/>
      <c r="F35" s="284"/>
      <c r="G35" s="448">
        <f>SUM(G33:G34)</f>
        <v>0</v>
      </c>
    </row>
    <row r="36" spans="1:7" ht="15.75" thickBot="1">
      <c r="A36" s="449">
        <v>6</v>
      </c>
      <c r="B36" s="281"/>
      <c r="C36" s="10" t="s">
        <v>11</v>
      </c>
      <c r="D36" s="209"/>
      <c r="E36" s="210"/>
      <c r="F36" s="210"/>
      <c r="G36" s="450"/>
    </row>
    <row r="37" spans="1:7" ht="12.75" customHeight="1">
      <c r="A37" s="451">
        <v>6.1</v>
      </c>
      <c r="B37" s="49">
        <v>167</v>
      </c>
      <c r="C37" s="13" t="s">
        <v>18</v>
      </c>
      <c r="D37" s="211" t="s">
        <v>0</v>
      </c>
      <c r="E37" s="212">
        <v>52.24</v>
      </c>
      <c r="F37" s="213"/>
      <c r="G37" s="446">
        <f t="shared" ref="G37:G38" si="3">ROUND(F37*E37,0)</f>
        <v>0</v>
      </c>
    </row>
    <row r="38" spans="1:7" ht="24">
      <c r="A38" s="452">
        <v>6.4</v>
      </c>
      <c r="B38" s="55">
        <v>5852</v>
      </c>
      <c r="C38" s="20" t="s">
        <v>110</v>
      </c>
      <c r="D38" s="235" t="s">
        <v>4</v>
      </c>
      <c r="E38" s="216">
        <v>19.82</v>
      </c>
      <c r="F38" s="208"/>
      <c r="G38" s="446">
        <f t="shared" si="3"/>
        <v>0</v>
      </c>
    </row>
    <row r="39" spans="1:7" ht="15.75" thickBot="1">
      <c r="A39" s="453"/>
      <c r="B39" s="283"/>
      <c r="C39" s="282"/>
      <c r="D39" s="284" t="s">
        <v>40</v>
      </c>
      <c r="E39" s="284"/>
      <c r="F39" s="284"/>
      <c r="G39" s="448">
        <f>SUM(G37:G38)</f>
        <v>0</v>
      </c>
    </row>
    <row r="40" spans="1:7" ht="15.75" thickBot="1">
      <c r="A40" s="454" t="s">
        <v>45</v>
      </c>
      <c r="B40" s="263"/>
      <c r="C40" s="10" t="s">
        <v>46</v>
      </c>
      <c r="D40" s="197"/>
      <c r="E40" s="198"/>
      <c r="F40" s="198"/>
      <c r="G40" s="443"/>
    </row>
    <row r="41" spans="1:7" ht="48">
      <c r="A41" s="455" t="s">
        <v>224</v>
      </c>
      <c r="B41" s="58" t="s">
        <v>111</v>
      </c>
      <c r="C41" s="105" t="s">
        <v>112</v>
      </c>
      <c r="D41" s="199" t="s">
        <v>7</v>
      </c>
      <c r="E41" s="482">
        <v>8</v>
      </c>
      <c r="F41" s="61"/>
      <c r="G41" s="446">
        <f t="shared" ref="G41:G48" si="4">ROUND(F41*E41,0)</f>
        <v>0</v>
      </c>
    </row>
    <row r="42" spans="1:7" ht="39.75" customHeight="1">
      <c r="A42" s="456" t="s">
        <v>225</v>
      </c>
      <c r="B42" s="58" t="s">
        <v>137</v>
      </c>
      <c r="C42" s="105" t="s">
        <v>136</v>
      </c>
      <c r="D42" s="199" t="s">
        <v>7</v>
      </c>
      <c r="E42" s="482">
        <v>4</v>
      </c>
      <c r="F42" s="61"/>
      <c r="G42" s="446">
        <f t="shared" si="4"/>
        <v>0</v>
      </c>
    </row>
    <row r="43" spans="1:7" ht="39.75" customHeight="1">
      <c r="A43" s="456" t="s">
        <v>226</v>
      </c>
      <c r="B43" s="58" t="s">
        <v>139</v>
      </c>
      <c r="C43" s="105" t="s">
        <v>138</v>
      </c>
      <c r="D43" s="199" t="s">
        <v>7</v>
      </c>
      <c r="E43" s="482">
        <v>3</v>
      </c>
      <c r="F43" s="61"/>
      <c r="G43" s="446">
        <f t="shared" si="4"/>
        <v>0</v>
      </c>
    </row>
    <row r="44" spans="1:7" ht="24">
      <c r="A44" s="456" t="s">
        <v>227</v>
      </c>
      <c r="B44" s="58" t="s">
        <v>113</v>
      </c>
      <c r="C44" s="105" t="s">
        <v>114</v>
      </c>
      <c r="D44" s="199" t="s">
        <v>7</v>
      </c>
      <c r="E44" s="482">
        <v>8</v>
      </c>
      <c r="F44" s="61"/>
      <c r="G44" s="446">
        <f t="shared" si="4"/>
        <v>0</v>
      </c>
    </row>
    <row r="45" spans="1:7" ht="36">
      <c r="A45" s="455" t="s">
        <v>228</v>
      </c>
      <c r="B45" s="116" t="s">
        <v>143</v>
      </c>
      <c r="C45" s="105" t="s">
        <v>144</v>
      </c>
      <c r="D45" s="199" t="s">
        <v>7</v>
      </c>
      <c r="E45" s="482">
        <v>7</v>
      </c>
      <c r="F45" s="61"/>
      <c r="G45" s="446">
        <f t="shared" si="4"/>
        <v>0</v>
      </c>
    </row>
    <row r="46" spans="1:7" ht="24">
      <c r="A46" s="456" t="s">
        <v>229</v>
      </c>
      <c r="B46" s="58" t="s">
        <v>115</v>
      </c>
      <c r="C46" s="105" t="s">
        <v>116</v>
      </c>
      <c r="D46" s="199" t="s">
        <v>7</v>
      </c>
      <c r="E46" s="482">
        <v>1</v>
      </c>
      <c r="F46" s="61"/>
      <c r="G46" s="446">
        <f t="shared" si="4"/>
        <v>0</v>
      </c>
    </row>
    <row r="47" spans="1:7">
      <c r="A47" s="455" t="s">
        <v>230</v>
      </c>
      <c r="B47" s="58" t="s">
        <v>117</v>
      </c>
      <c r="C47" s="105" t="s">
        <v>118</v>
      </c>
      <c r="D47" s="199" t="s">
        <v>7</v>
      </c>
      <c r="E47" s="482">
        <v>3</v>
      </c>
      <c r="F47" s="61"/>
      <c r="G47" s="446">
        <f t="shared" si="4"/>
        <v>0</v>
      </c>
    </row>
    <row r="48" spans="1:7" ht="48">
      <c r="A48" s="456" t="s">
        <v>231</v>
      </c>
      <c r="B48" s="60" t="s">
        <v>135</v>
      </c>
      <c r="C48" s="106" t="s">
        <v>140</v>
      </c>
      <c r="D48" s="233" t="s">
        <v>141</v>
      </c>
      <c r="E48" s="218">
        <v>1</v>
      </c>
      <c r="F48" s="65"/>
      <c r="G48" s="446">
        <f t="shared" si="4"/>
        <v>0</v>
      </c>
    </row>
    <row r="49" spans="1:7" ht="15.75" customHeight="1" thickBot="1">
      <c r="A49" s="457"/>
      <c r="B49" s="286"/>
      <c r="C49" s="285"/>
      <c r="D49" s="287" t="s">
        <v>40</v>
      </c>
      <c r="E49" s="288"/>
      <c r="F49" s="289"/>
      <c r="G49" s="442">
        <f>SUM(G41:G48)</f>
        <v>0</v>
      </c>
    </row>
    <row r="50" spans="1:7" ht="15.75" thickBot="1">
      <c r="A50" s="454" t="s">
        <v>47</v>
      </c>
      <c r="B50" s="263"/>
      <c r="C50" s="10" t="s">
        <v>48</v>
      </c>
      <c r="D50" s="197"/>
      <c r="E50" s="198"/>
      <c r="F50" s="198"/>
      <c r="G50" s="443"/>
    </row>
    <row r="51" spans="1:7" ht="12.75" customHeight="1">
      <c r="A51" s="455" t="s">
        <v>49</v>
      </c>
      <c r="B51" s="58" t="s">
        <v>50</v>
      </c>
      <c r="C51" s="30" t="s">
        <v>51</v>
      </c>
      <c r="D51" s="199" t="s">
        <v>7</v>
      </c>
      <c r="E51" s="217">
        <v>6</v>
      </c>
      <c r="F51" s="61"/>
      <c r="G51" s="446">
        <f t="shared" ref="G51:G73" si="5">ROUND(F51*E51,0)</f>
        <v>0</v>
      </c>
    </row>
    <row r="52" spans="1:7" ht="12.75" customHeight="1">
      <c r="A52" s="455" t="s">
        <v>52</v>
      </c>
      <c r="B52" s="58" t="s">
        <v>53</v>
      </c>
      <c r="C52" s="30" t="s">
        <v>54</v>
      </c>
      <c r="D52" s="199" t="s">
        <v>7</v>
      </c>
      <c r="E52" s="217">
        <v>3</v>
      </c>
      <c r="F52" s="61"/>
      <c r="G52" s="446">
        <f t="shared" si="5"/>
        <v>0</v>
      </c>
    </row>
    <row r="53" spans="1:7" ht="12.75" customHeight="1">
      <c r="A53" s="455" t="s">
        <v>55</v>
      </c>
      <c r="B53" s="58" t="s">
        <v>56</v>
      </c>
      <c r="C53" s="30" t="s">
        <v>57</v>
      </c>
      <c r="D53" s="199" t="s">
        <v>7</v>
      </c>
      <c r="E53" s="217">
        <v>2</v>
      </c>
      <c r="F53" s="62"/>
      <c r="G53" s="446">
        <f t="shared" si="5"/>
        <v>0</v>
      </c>
    </row>
    <row r="54" spans="1:7" ht="12.75" customHeight="1">
      <c r="A54" s="455" t="s">
        <v>58</v>
      </c>
      <c r="B54" s="58" t="s">
        <v>59</v>
      </c>
      <c r="C54" s="30" t="s">
        <v>60</v>
      </c>
      <c r="D54" s="199" t="s">
        <v>7</v>
      </c>
      <c r="E54" s="217">
        <v>1</v>
      </c>
      <c r="F54" s="61"/>
      <c r="G54" s="446">
        <f t="shared" si="5"/>
        <v>0</v>
      </c>
    </row>
    <row r="55" spans="1:7" ht="12.75" customHeight="1">
      <c r="A55" s="455" t="s">
        <v>61</v>
      </c>
      <c r="B55" s="115" t="s">
        <v>132</v>
      </c>
      <c r="C55" s="30" t="s">
        <v>131</v>
      </c>
      <c r="D55" s="199" t="s">
        <v>7</v>
      </c>
      <c r="E55" s="217">
        <v>1</v>
      </c>
      <c r="F55" s="62"/>
      <c r="G55" s="446">
        <f t="shared" si="5"/>
        <v>0</v>
      </c>
    </row>
    <row r="56" spans="1:7" ht="12.75" customHeight="1">
      <c r="A56" s="455" t="s">
        <v>206</v>
      </c>
      <c r="B56" s="115" t="s">
        <v>133</v>
      </c>
      <c r="C56" s="30" t="s">
        <v>134</v>
      </c>
      <c r="D56" s="199" t="s">
        <v>7</v>
      </c>
      <c r="E56" s="217">
        <v>1</v>
      </c>
      <c r="F56" s="62"/>
      <c r="G56" s="446">
        <f t="shared" si="5"/>
        <v>0</v>
      </c>
    </row>
    <row r="57" spans="1:7" ht="12.75" customHeight="1">
      <c r="A57" s="455" t="s">
        <v>207</v>
      </c>
      <c r="B57" s="115" t="s">
        <v>62</v>
      </c>
      <c r="C57" s="30" t="s">
        <v>119</v>
      </c>
      <c r="D57" s="199" t="s">
        <v>7</v>
      </c>
      <c r="E57" s="217">
        <v>1</v>
      </c>
      <c r="F57" s="62"/>
      <c r="G57" s="446">
        <f t="shared" si="5"/>
        <v>0</v>
      </c>
    </row>
    <row r="58" spans="1:7" ht="12.75" customHeight="1">
      <c r="A58" s="455" t="s">
        <v>208</v>
      </c>
      <c r="B58" s="115" t="s">
        <v>64</v>
      </c>
      <c r="C58" s="30" t="s">
        <v>65</v>
      </c>
      <c r="D58" s="199" t="s">
        <v>4</v>
      </c>
      <c r="E58" s="217">
        <v>4</v>
      </c>
      <c r="F58" s="61"/>
      <c r="G58" s="446">
        <f t="shared" si="5"/>
        <v>0</v>
      </c>
    </row>
    <row r="59" spans="1:7" ht="12.75" customHeight="1">
      <c r="A59" s="455" t="s">
        <v>209</v>
      </c>
      <c r="B59" s="115" t="s">
        <v>67</v>
      </c>
      <c r="C59" s="30" t="s">
        <v>68</v>
      </c>
      <c r="D59" s="199" t="s">
        <v>4</v>
      </c>
      <c r="E59" s="217">
        <v>6</v>
      </c>
      <c r="F59" s="61"/>
      <c r="G59" s="446">
        <f t="shared" si="5"/>
        <v>0</v>
      </c>
    </row>
    <row r="60" spans="1:7" ht="12.75" customHeight="1">
      <c r="A60" s="455" t="s">
        <v>210</v>
      </c>
      <c r="B60" s="115" t="s">
        <v>70</v>
      </c>
      <c r="C60" s="30" t="s">
        <v>71</v>
      </c>
      <c r="D60" s="199" t="s">
        <v>4</v>
      </c>
      <c r="E60" s="217">
        <v>10</v>
      </c>
      <c r="F60" s="61"/>
      <c r="G60" s="446">
        <f t="shared" si="5"/>
        <v>0</v>
      </c>
    </row>
    <row r="61" spans="1:7" ht="12.75" customHeight="1">
      <c r="A61" s="455" t="s">
        <v>211</v>
      </c>
      <c r="B61" s="115" t="s">
        <v>73</v>
      </c>
      <c r="C61" s="30" t="s">
        <v>29</v>
      </c>
      <c r="D61" s="199" t="s">
        <v>4</v>
      </c>
      <c r="E61" s="217">
        <v>6</v>
      </c>
      <c r="F61" s="217"/>
      <c r="G61" s="446">
        <f t="shared" si="5"/>
        <v>0</v>
      </c>
    </row>
    <row r="62" spans="1:7" ht="12.75" customHeight="1">
      <c r="A62" s="455" t="s">
        <v>212</v>
      </c>
      <c r="B62" s="115" t="s">
        <v>75</v>
      </c>
      <c r="C62" s="30" t="s">
        <v>26</v>
      </c>
      <c r="D62" s="199" t="s">
        <v>4</v>
      </c>
      <c r="E62" s="217">
        <v>8</v>
      </c>
      <c r="F62" s="61"/>
      <c r="G62" s="446">
        <f t="shared" si="5"/>
        <v>0</v>
      </c>
    </row>
    <row r="63" spans="1:7" ht="12.75" customHeight="1">
      <c r="A63" s="455" t="s">
        <v>213</v>
      </c>
      <c r="B63" s="58" t="s">
        <v>77</v>
      </c>
      <c r="C63" s="30" t="s">
        <v>78</v>
      </c>
      <c r="D63" s="199" t="s">
        <v>4</v>
      </c>
      <c r="E63" s="217">
        <v>24</v>
      </c>
      <c r="F63" s="61"/>
      <c r="G63" s="446">
        <f t="shared" si="5"/>
        <v>0</v>
      </c>
    </row>
    <row r="64" spans="1:7" ht="24" customHeight="1">
      <c r="A64" s="455" t="s">
        <v>214</v>
      </c>
      <c r="B64" s="58" t="s">
        <v>80</v>
      </c>
      <c r="C64" s="30" t="s">
        <v>120</v>
      </c>
      <c r="D64" s="199" t="s">
        <v>4</v>
      </c>
      <c r="E64" s="217">
        <v>3</v>
      </c>
      <c r="F64" s="61"/>
      <c r="G64" s="446">
        <f t="shared" si="5"/>
        <v>0</v>
      </c>
    </row>
    <row r="65" spans="1:7" ht="24">
      <c r="A65" s="455" t="s">
        <v>215</v>
      </c>
      <c r="B65" s="58" t="s">
        <v>121</v>
      </c>
      <c r="C65" s="30" t="s">
        <v>122</v>
      </c>
      <c r="D65" s="199" t="s">
        <v>7</v>
      </c>
      <c r="E65" s="217">
        <v>1</v>
      </c>
      <c r="F65" s="61"/>
      <c r="G65" s="446">
        <f t="shared" si="5"/>
        <v>0</v>
      </c>
    </row>
    <row r="66" spans="1:7">
      <c r="A66" s="455" t="s">
        <v>216</v>
      </c>
      <c r="B66" s="63" t="s">
        <v>123</v>
      </c>
      <c r="C66" s="20" t="s">
        <v>124</v>
      </c>
      <c r="D66" s="199" t="s">
        <v>7</v>
      </c>
      <c r="E66" s="219">
        <v>1</v>
      </c>
      <c r="F66" s="65"/>
      <c r="G66" s="446">
        <f t="shared" si="5"/>
        <v>0</v>
      </c>
    </row>
    <row r="67" spans="1:7" ht="24">
      <c r="A67" s="455" t="s">
        <v>217</v>
      </c>
      <c r="B67" s="58" t="s">
        <v>146</v>
      </c>
      <c r="C67" s="30" t="s">
        <v>145</v>
      </c>
      <c r="D67" s="199" t="s">
        <v>7</v>
      </c>
      <c r="E67" s="219">
        <v>1</v>
      </c>
      <c r="F67" s="65"/>
      <c r="G67" s="446">
        <f t="shared" si="5"/>
        <v>0</v>
      </c>
    </row>
    <row r="68" spans="1:7">
      <c r="A68" s="455" t="s">
        <v>218</v>
      </c>
      <c r="B68" s="58" t="s">
        <v>147</v>
      </c>
      <c r="C68" s="30" t="s">
        <v>148</v>
      </c>
      <c r="D68" s="199" t="s">
        <v>0</v>
      </c>
      <c r="E68" s="219">
        <f>1.15*1.8</f>
        <v>2.0699999999999998</v>
      </c>
      <c r="F68" s="65"/>
      <c r="G68" s="446">
        <f t="shared" si="5"/>
        <v>0</v>
      </c>
    </row>
    <row r="69" spans="1:7">
      <c r="A69" s="455" t="s">
        <v>219</v>
      </c>
      <c r="B69" s="58" t="s">
        <v>203</v>
      </c>
      <c r="C69" s="30" t="s">
        <v>204</v>
      </c>
      <c r="D69" s="199" t="s">
        <v>7</v>
      </c>
      <c r="E69" s="219">
        <v>1</v>
      </c>
      <c r="F69" s="65"/>
      <c r="G69" s="446">
        <f t="shared" si="5"/>
        <v>0</v>
      </c>
    </row>
    <row r="70" spans="1:7" ht="24">
      <c r="A70" s="455" t="s">
        <v>220</v>
      </c>
      <c r="B70" s="58" t="s">
        <v>85</v>
      </c>
      <c r="C70" s="30" t="s">
        <v>19</v>
      </c>
      <c r="D70" s="199" t="s">
        <v>7</v>
      </c>
      <c r="E70" s="219">
        <v>1</v>
      </c>
      <c r="F70" s="65"/>
      <c r="G70" s="446">
        <f t="shared" si="5"/>
        <v>0</v>
      </c>
    </row>
    <row r="71" spans="1:7" ht="24">
      <c r="A71" s="455" t="s">
        <v>221</v>
      </c>
      <c r="B71" s="115" t="s">
        <v>87</v>
      </c>
      <c r="C71" s="107" t="s">
        <v>20</v>
      </c>
      <c r="D71" s="199" t="s">
        <v>7</v>
      </c>
      <c r="E71" s="220">
        <v>1</v>
      </c>
      <c r="F71" s="61"/>
      <c r="G71" s="446">
        <f t="shared" si="5"/>
        <v>0</v>
      </c>
    </row>
    <row r="72" spans="1:7" ht="24">
      <c r="A72" s="455" t="s">
        <v>222</v>
      </c>
      <c r="B72" s="114" t="s">
        <v>130</v>
      </c>
      <c r="C72" s="30" t="s">
        <v>201</v>
      </c>
      <c r="D72" s="199" t="s">
        <v>7</v>
      </c>
      <c r="E72" s="220">
        <v>1</v>
      </c>
      <c r="F72" s="61"/>
      <c r="G72" s="446">
        <f t="shared" si="5"/>
        <v>0</v>
      </c>
    </row>
    <row r="73" spans="1:7" ht="12.75" customHeight="1" thickBot="1">
      <c r="A73" s="455" t="s">
        <v>223</v>
      </c>
      <c r="B73" s="67" t="s">
        <v>89</v>
      </c>
      <c r="C73" s="68" t="s">
        <v>21</v>
      </c>
      <c r="D73" s="221" t="s">
        <v>7</v>
      </c>
      <c r="E73" s="222">
        <v>1</v>
      </c>
      <c r="F73" s="223"/>
      <c r="G73" s="438">
        <f t="shared" si="5"/>
        <v>0</v>
      </c>
    </row>
    <row r="74" spans="1:7" ht="15.75" customHeight="1" thickBot="1">
      <c r="A74" s="458"/>
      <c r="B74" s="275"/>
      <c r="C74" s="276"/>
      <c r="D74" s="277" t="s">
        <v>40</v>
      </c>
      <c r="E74" s="278"/>
      <c r="F74" s="279"/>
      <c r="G74" s="442">
        <f>SUM(G51:G73)</f>
        <v>0</v>
      </c>
    </row>
    <row r="75" spans="1:7" ht="15.75" thickBot="1">
      <c r="A75" s="459"/>
      <c r="B75" s="74"/>
      <c r="C75" s="76"/>
      <c r="D75" s="72" t="s">
        <v>90</v>
      </c>
      <c r="E75" s="264" t="s">
        <v>91</v>
      </c>
      <c r="F75" s="264"/>
      <c r="G75" s="460">
        <f>+G22+G31+G35+G39+G49+G74</f>
        <v>0</v>
      </c>
    </row>
    <row r="76" spans="1:7" ht="15.75" thickBot="1">
      <c r="A76" s="459"/>
      <c r="B76" s="74"/>
      <c r="C76" s="78"/>
      <c r="D76" s="225">
        <v>0.26500000000000001</v>
      </c>
      <c r="E76" s="265" t="s">
        <v>92</v>
      </c>
      <c r="F76" s="265"/>
      <c r="G76" s="461">
        <f>+D76*G75</f>
        <v>0</v>
      </c>
    </row>
    <row r="77" spans="1:7" ht="15.75" thickBot="1">
      <c r="A77" s="459"/>
      <c r="B77" s="74"/>
      <c r="C77" s="78"/>
      <c r="D77" s="79">
        <v>0.01</v>
      </c>
      <c r="E77" s="265" t="s">
        <v>93</v>
      </c>
      <c r="F77" s="265"/>
      <c r="G77" s="461">
        <f>G75*1%</f>
        <v>0</v>
      </c>
    </row>
    <row r="78" spans="1:7" ht="15.75" thickBot="1">
      <c r="A78" s="459"/>
      <c r="B78" s="74"/>
      <c r="C78" s="78"/>
      <c r="D78" s="79">
        <v>0.05</v>
      </c>
      <c r="E78" s="265" t="s">
        <v>94</v>
      </c>
      <c r="F78" s="265"/>
      <c r="G78" s="461">
        <f>G75*5%</f>
        <v>0</v>
      </c>
    </row>
    <row r="79" spans="1:7" ht="15.75" thickBot="1">
      <c r="A79" s="462"/>
      <c r="B79" s="74"/>
      <c r="C79" s="78"/>
      <c r="D79" s="224">
        <f>+D76+D77+D78</f>
        <v>0.32500000000000001</v>
      </c>
      <c r="E79" s="266" t="s">
        <v>95</v>
      </c>
      <c r="F79" s="267"/>
      <c r="G79" s="461">
        <f>SUM(G76:G78)</f>
        <v>0</v>
      </c>
    </row>
    <row r="80" spans="1:7" ht="15.75" thickBot="1">
      <c r="A80" s="463" t="str">
        <f>+'PRESUPUESTO (3)'!A113:C113</f>
        <v>Según base de datos Construplan actualizada Julio 23 de 2021</v>
      </c>
      <c r="B80" s="268"/>
      <c r="C80" s="269"/>
      <c r="D80" s="81">
        <v>1</v>
      </c>
      <c r="E80" s="270" t="s">
        <v>96</v>
      </c>
      <c r="F80" s="270"/>
      <c r="G80" s="461">
        <f>G79+G75</f>
        <v>0</v>
      </c>
    </row>
    <row r="81" spans="1:12" ht="15.75" thickBot="1">
      <c r="A81" s="459"/>
      <c r="B81" s="74"/>
      <c r="C81" s="75"/>
      <c r="D81" s="271" t="s">
        <v>97</v>
      </c>
      <c r="E81" s="272"/>
      <c r="F81" s="273"/>
      <c r="G81" s="251">
        <f>ROUND(G80,0)</f>
        <v>0</v>
      </c>
      <c r="K81" s="117"/>
      <c r="L81" s="117"/>
    </row>
    <row r="82" spans="1:12">
      <c r="A82" s="459"/>
      <c r="B82" s="74"/>
      <c r="C82" s="75"/>
      <c r="D82" s="261"/>
      <c r="E82" s="261"/>
      <c r="F82" s="261"/>
      <c r="G82" s="464"/>
    </row>
    <row r="83" spans="1:12">
      <c r="A83" s="465"/>
      <c r="B83" s="85"/>
      <c r="C83" s="86"/>
      <c r="D83" s="87"/>
      <c r="E83" s="88"/>
      <c r="F83" s="89"/>
      <c r="G83" s="466"/>
    </row>
    <row r="84" spans="1:12" ht="33">
      <c r="A84" s="467" t="s">
        <v>98</v>
      </c>
      <c r="B84" s="92"/>
      <c r="C84" s="92"/>
      <c r="D84" s="93"/>
      <c r="E84" s="94"/>
      <c r="F84" s="95"/>
      <c r="G84" s="468"/>
    </row>
    <row r="85" spans="1:12">
      <c r="A85" s="469"/>
      <c r="B85" s="98"/>
      <c r="C85" s="98"/>
      <c r="D85" s="99"/>
      <c r="E85" s="94"/>
      <c r="F85" s="95"/>
      <c r="G85" s="470"/>
    </row>
    <row r="86" spans="1:12" ht="15" customHeight="1">
      <c r="A86" s="469"/>
      <c r="B86" s="252" t="s">
        <v>282</v>
      </c>
      <c r="C86" s="252"/>
      <c r="D86" s="99"/>
      <c r="E86" s="253"/>
      <c r="F86" s="253"/>
      <c r="G86" s="471"/>
    </row>
    <row r="87" spans="1:12" ht="15" customHeight="1">
      <c r="A87" s="472"/>
      <c r="B87" s="255" t="s">
        <v>281</v>
      </c>
      <c r="C87" s="252"/>
      <c r="D87" s="102"/>
      <c r="E87" s="256"/>
      <c r="F87" s="256"/>
      <c r="G87" s="473"/>
    </row>
    <row r="88" spans="1:12" ht="15.75" thickBot="1">
      <c r="A88" s="474"/>
      <c r="B88" s="475"/>
      <c r="C88" s="475"/>
      <c r="D88" s="476"/>
      <c r="E88" s="477"/>
      <c r="F88" s="477"/>
      <c r="G88" s="478"/>
    </row>
  </sheetData>
  <mergeCells count="43">
    <mergeCell ref="A6:G6"/>
    <mergeCell ref="A1:D4"/>
    <mergeCell ref="E1:G1"/>
    <mergeCell ref="F3:G3"/>
    <mergeCell ref="E4:F4"/>
    <mergeCell ref="A5:G5"/>
    <mergeCell ref="A14:B14"/>
    <mergeCell ref="A22:C22"/>
    <mergeCell ref="D22:F22"/>
    <mergeCell ref="A7:G7"/>
    <mergeCell ref="A8:G8"/>
    <mergeCell ref="A10:G10"/>
    <mergeCell ref="A12:B12"/>
    <mergeCell ref="D12:G12"/>
    <mergeCell ref="A23:B23"/>
    <mergeCell ref="A31:C31"/>
    <mergeCell ref="D31:F31"/>
    <mergeCell ref="A32:B32"/>
    <mergeCell ref="A35:C35"/>
    <mergeCell ref="D35:F35"/>
    <mergeCell ref="A36:B36"/>
    <mergeCell ref="A39:C39"/>
    <mergeCell ref="D39:F39"/>
    <mergeCell ref="A40:B40"/>
    <mergeCell ref="A49:C49"/>
    <mergeCell ref="D49:F49"/>
    <mergeCell ref="D82:F82"/>
    <mergeCell ref="A50:B50"/>
    <mergeCell ref="A74:C74"/>
    <mergeCell ref="D74:F74"/>
    <mergeCell ref="E75:F75"/>
    <mergeCell ref="E76:F76"/>
    <mergeCell ref="E77:F77"/>
    <mergeCell ref="E78:F78"/>
    <mergeCell ref="E79:F79"/>
    <mergeCell ref="A80:C80"/>
    <mergeCell ref="E80:F80"/>
    <mergeCell ref="D81:F81"/>
    <mergeCell ref="B86:C86"/>
    <mergeCell ref="E86:G86"/>
    <mergeCell ref="B87:C87"/>
    <mergeCell ref="E87:G88"/>
    <mergeCell ref="B88:C88"/>
  </mergeCells>
  <dataValidations disablePrompts="1" count="1">
    <dataValidation type="list" allowBlank="1" showInputMessage="1" showErrorMessage="1" sqref="C14 C23 C25:C30 C16:C18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G25 G18" formula="1"/>
    <ignoredError sqref="A40:C7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selection activeCell="E1" sqref="E1:G1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5.140625" customWidth="1"/>
    <col min="7" max="7" width="17.7109375" customWidth="1"/>
    <col min="9" max="9" width="15.5703125" bestFit="1" customWidth="1"/>
    <col min="10" max="10" width="14" bestFit="1" customWidth="1"/>
  </cols>
  <sheetData>
    <row r="1" spans="1:7" ht="15.75" customHeight="1">
      <c r="A1" s="297"/>
      <c r="B1" s="298"/>
      <c r="C1" s="298"/>
      <c r="D1" s="299"/>
      <c r="E1" s="306" t="s">
        <v>264</v>
      </c>
      <c r="F1" s="307"/>
      <c r="G1" s="308"/>
    </row>
    <row r="2" spans="1:7" ht="15.75" customHeight="1">
      <c r="A2" s="300"/>
      <c r="B2" s="301"/>
      <c r="C2" s="301"/>
      <c r="D2" s="302"/>
      <c r="E2" s="228" t="s">
        <v>127</v>
      </c>
      <c r="F2" s="111" t="s">
        <v>279</v>
      </c>
      <c r="G2" s="229" t="s">
        <v>255</v>
      </c>
    </row>
    <row r="3" spans="1:7" ht="15.75" customHeight="1">
      <c r="A3" s="300"/>
      <c r="B3" s="301"/>
      <c r="C3" s="301"/>
      <c r="D3" s="302"/>
      <c r="E3" s="228" t="s">
        <v>256</v>
      </c>
      <c r="F3" s="309" t="s">
        <v>261</v>
      </c>
      <c r="G3" s="310"/>
    </row>
    <row r="4" spans="1:7" ht="62.25" customHeight="1" thickBot="1">
      <c r="A4" s="303"/>
      <c r="B4" s="304"/>
      <c r="C4" s="304"/>
      <c r="D4" s="305"/>
      <c r="E4" s="329" t="s">
        <v>275</v>
      </c>
      <c r="F4" s="330"/>
      <c r="G4" s="236" t="s">
        <v>252</v>
      </c>
    </row>
    <row r="5" spans="1:7">
      <c r="A5" s="423" t="s">
        <v>32</v>
      </c>
      <c r="B5" s="312"/>
      <c r="C5" s="312"/>
      <c r="D5" s="312"/>
      <c r="E5" s="312"/>
      <c r="F5" s="312"/>
      <c r="G5" s="424"/>
    </row>
    <row r="6" spans="1:7">
      <c r="A6" s="425" t="s">
        <v>33</v>
      </c>
      <c r="B6" s="315"/>
      <c r="C6" s="315"/>
      <c r="D6" s="315"/>
      <c r="E6" s="315"/>
      <c r="F6" s="315"/>
      <c r="G6" s="426"/>
    </row>
    <row r="7" spans="1:7" ht="15.75" customHeight="1">
      <c r="A7" s="427" t="s">
        <v>34</v>
      </c>
      <c r="B7" s="318"/>
      <c r="C7" s="318"/>
      <c r="D7" s="318"/>
      <c r="E7" s="318"/>
      <c r="F7" s="318"/>
      <c r="G7" s="428"/>
    </row>
    <row r="8" spans="1:7" ht="16.5" customHeight="1">
      <c r="A8" s="429" t="s">
        <v>253</v>
      </c>
      <c r="B8" s="321"/>
      <c r="C8" s="321"/>
      <c r="D8" s="321"/>
      <c r="E8" s="321"/>
      <c r="F8" s="321"/>
      <c r="G8" s="430"/>
    </row>
    <row r="9" spans="1:7" hidden="1">
      <c r="A9" s="431"/>
      <c r="B9" s="2"/>
      <c r="C9" s="2"/>
      <c r="D9" s="2"/>
      <c r="E9" s="2"/>
      <c r="F9" s="2"/>
      <c r="G9" s="432"/>
    </row>
    <row r="10" spans="1:7" ht="18" customHeight="1" thickBot="1">
      <c r="A10" s="433" t="s">
        <v>35</v>
      </c>
      <c r="B10" s="324"/>
      <c r="C10" s="324"/>
      <c r="D10" s="324"/>
      <c r="E10" s="324"/>
      <c r="F10" s="324"/>
      <c r="G10" s="434"/>
    </row>
    <row r="11" spans="1:7" ht="23.25" customHeight="1" thickBot="1">
      <c r="A11" s="5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8" t="s">
        <v>39</v>
      </c>
    </row>
    <row r="12" spans="1:7" ht="15.75" customHeight="1" thickBot="1">
      <c r="A12" s="435">
        <v>1</v>
      </c>
      <c r="B12" s="291"/>
      <c r="C12" s="10" t="s">
        <v>27</v>
      </c>
      <c r="D12" s="326"/>
      <c r="E12" s="327"/>
      <c r="F12" s="327"/>
      <c r="G12" s="436"/>
    </row>
    <row r="13" spans="1:7" ht="12.75" customHeight="1">
      <c r="A13" s="437">
        <v>1.1000000000000001</v>
      </c>
      <c r="B13" s="12">
        <v>5343</v>
      </c>
      <c r="C13" s="13" t="s">
        <v>22</v>
      </c>
      <c r="D13" s="193" t="s">
        <v>0</v>
      </c>
      <c r="E13" s="194">
        <v>51.37</v>
      </c>
      <c r="F13" s="195"/>
      <c r="G13" s="438">
        <f>ROUND(F13*E13,0)</f>
        <v>0</v>
      </c>
    </row>
    <row r="14" spans="1:7" ht="12.75" customHeight="1">
      <c r="A14" s="439">
        <v>1.2</v>
      </c>
      <c r="B14" s="19">
        <v>5137</v>
      </c>
      <c r="C14" s="20" t="s">
        <v>14</v>
      </c>
      <c r="D14" s="233" t="s">
        <v>0</v>
      </c>
      <c r="E14" s="194">
        <v>51.37</v>
      </c>
      <c r="F14" s="196"/>
      <c r="G14" s="440">
        <f>ROUND(F14*E14,0)</f>
        <v>0</v>
      </c>
    </row>
    <row r="15" spans="1:7" ht="15.75" thickBot="1">
      <c r="A15" s="441"/>
      <c r="B15" s="296"/>
      <c r="C15" s="295"/>
      <c r="D15" s="294" t="s">
        <v>40</v>
      </c>
      <c r="E15" s="294"/>
      <c r="F15" s="294"/>
      <c r="G15" s="442">
        <f>SUM(G13:G14)</f>
        <v>0</v>
      </c>
    </row>
    <row r="16" spans="1:7" ht="15.75" thickBot="1">
      <c r="A16" s="435">
        <v>2</v>
      </c>
      <c r="B16" s="291"/>
      <c r="C16" s="10" t="s">
        <v>1</v>
      </c>
      <c r="D16" s="197"/>
      <c r="E16" s="198"/>
      <c r="F16" s="198"/>
      <c r="G16" s="443"/>
    </row>
    <row r="17" spans="1:7" ht="12.75" customHeight="1">
      <c r="A17" s="444">
        <v>2.1</v>
      </c>
      <c r="B17" s="27">
        <v>5138</v>
      </c>
      <c r="C17" s="13" t="s">
        <v>102</v>
      </c>
      <c r="D17" s="193" t="s">
        <v>2</v>
      </c>
      <c r="E17" s="194">
        <v>5.74</v>
      </c>
      <c r="F17" s="195"/>
      <c r="G17" s="438">
        <f>ROUND(F17*E17,0)</f>
        <v>0</v>
      </c>
    </row>
    <row r="18" spans="1:7" ht="12.75" customHeight="1">
      <c r="A18" s="445">
        <v>2.2000000000000002</v>
      </c>
      <c r="B18" s="29">
        <v>4441</v>
      </c>
      <c r="C18" s="30" t="s">
        <v>8</v>
      </c>
      <c r="D18" s="199" t="s">
        <v>2</v>
      </c>
      <c r="E18" s="179">
        <v>2.41</v>
      </c>
      <c r="F18" s="200"/>
      <c r="G18" s="446">
        <f>ROUND(F18*E18,0)</f>
        <v>0</v>
      </c>
    </row>
    <row r="19" spans="1:7" ht="12.75" customHeight="1">
      <c r="A19" s="444">
        <v>2.2999999999999998</v>
      </c>
      <c r="B19" s="35">
        <v>5067</v>
      </c>
      <c r="C19" s="30" t="s">
        <v>41</v>
      </c>
      <c r="D19" s="199" t="s">
        <v>5</v>
      </c>
      <c r="E19" s="179">
        <v>1160</v>
      </c>
      <c r="F19" s="200"/>
      <c r="G19" s="446">
        <f t="shared" ref="G19:G22" si="0">ROUND(F19*E19,0)</f>
        <v>0</v>
      </c>
    </row>
    <row r="20" spans="1:7" ht="12.75" customHeight="1">
      <c r="A20" s="445">
        <v>2.4</v>
      </c>
      <c r="B20" s="36">
        <v>5346</v>
      </c>
      <c r="C20" s="20" t="s">
        <v>103</v>
      </c>
      <c r="D20" s="233" t="s">
        <v>2</v>
      </c>
      <c r="E20" s="201">
        <v>5.74</v>
      </c>
      <c r="F20" s="202"/>
      <c r="G20" s="446">
        <f t="shared" si="0"/>
        <v>0</v>
      </c>
    </row>
    <row r="21" spans="1:7" ht="12.75" customHeight="1">
      <c r="A21" s="444">
        <v>2.5</v>
      </c>
      <c r="B21" s="36">
        <v>6587</v>
      </c>
      <c r="C21" s="20" t="s">
        <v>104</v>
      </c>
      <c r="D21" s="233" t="s">
        <v>2</v>
      </c>
      <c r="E21" s="201">
        <v>5.54</v>
      </c>
      <c r="F21" s="202"/>
      <c r="G21" s="446">
        <f t="shared" si="0"/>
        <v>0</v>
      </c>
    </row>
    <row r="22" spans="1:7" ht="23.25" customHeight="1">
      <c r="A22" s="444">
        <v>2.6</v>
      </c>
      <c r="B22" s="36">
        <v>4611</v>
      </c>
      <c r="C22" s="20" t="s">
        <v>142</v>
      </c>
      <c r="D22" s="233" t="s">
        <v>2</v>
      </c>
      <c r="E22" s="201">
        <v>2.37</v>
      </c>
      <c r="F22" s="202"/>
      <c r="G22" s="446">
        <f t="shared" si="0"/>
        <v>0</v>
      </c>
    </row>
    <row r="23" spans="1:7" ht="15.75" thickBot="1">
      <c r="A23" s="447"/>
      <c r="B23" s="293"/>
      <c r="C23" s="292"/>
      <c r="D23" s="294" t="s">
        <v>40</v>
      </c>
      <c r="E23" s="294"/>
      <c r="F23" s="294"/>
      <c r="G23" s="442">
        <f>SUM(G17:G21)</f>
        <v>0</v>
      </c>
    </row>
    <row r="24" spans="1:7" ht="15.75" thickBot="1">
      <c r="A24" s="435">
        <v>3</v>
      </c>
      <c r="B24" s="291"/>
      <c r="C24" s="10" t="s">
        <v>9</v>
      </c>
      <c r="D24" s="197"/>
      <c r="E24" s="198"/>
      <c r="F24" s="198"/>
      <c r="G24" s="443"/>
    </row>
    <row r="25" spans="1:7" ht="12.75" customHeight="1">
      <c r="A25" s="445">
        <v>3.1</v>
      </c>
      <c r="B25" s="39">
        <v>5288</v>
      </c>
      <c r="C25" s="30" t="s">
        <v>42</v>
      </c>
      <c r="D25" s="203" t="s">
        <v>4</v>
      </c>
      <c r="E25" s="204">
        <v>48.54</v>
      </c>
      <c r="F25" s="205"/>
      <c r="G25" s="446">
        <f>ROUND(F25*E25,0)</f>
        <v>0</v>
      </c>
    </row>
    <row r="26" spans="1:7" ht="12.75" customHeight="1">
      <c r="A26" s="445">
        <v>3.2</v>
      </c>
      <c r="B26" s="39">
        <v>6588</v>
      </c>
      <c r="C26" s="30" t="s">
        <v>15</v>
      </c>
      <c r="D26" s="203" t="s">
        <v>4</v>
      </c>
      <c r="E26" s="206">
        <v>66.930000000000007</v>
      </c>
      <c r="F26" s="62"/>
      <c r="G26" s="446">
        <f t="shared" ref="G26:G31" si="1">ROUND(F26*E26,0)</f>
        <v>0</v>
      </c>
    </row>
    <row r="27" spans="1:7" ht="20.25" customHeight="1">
      <c r="A27" s="445">
        <v>3.3</v>
      </c>
      <c r="B27" s="192">
        <v>1350</v>
      </c>
      <c r="C27" s="106" t="s">
        <v>105</v>
      </c>
      <c r="D27" s="235" t="s">
        <v>4</v>
      </c>
      <c r="E27" s="207">
        <v>40.18</v>
      </c>
      <c r="F27" s="208"/>
      <c r="G27" s="446">
        <f t="shared" si="1"/>
        <v>0</v>
      </c>
    </row>
    <row r="28" spans="1:7" ht="12.75" customHeight="1">
      <c r="A28" s="445">
        <v>3.4</v>
      </c>
      <c r="B28" s="19">
        <v>224</v>
      </c>
      <c r="C28" s="30" t="s">
        <v>106</v>
      </c>
      <c r="D28" s="235" t="s">
        <v>4</v>
      </c>
      <c r="E28" s="207">
        <v>4.4000000000000004</v>
      </c>
      <c r="F28" s="208"/>
      <c r="G28" s="446">
        <f>F28*E28</f>
        <v>0</v>
      </c>
    </row>
    <row r="29" spans="1:7" ht="12.75" customHeight="1">
      <c r="A29" s="445">
        <v>3.5</v>
      </c>
      <c r="B29" s="39">
        <v>6472</v>
      </c>
      <c r="C29" s="30" t="s">
        <v>43</v>
      </c>
      <c r="D29" s="203" t="s">
        <v>0</v>
      </c>
      <c r="E29" s="204">
        <v>1.5</v>
      </c>
      <c r="F29" s="205"/>
      <c r="G29" s="446">
        <f t="shared" si="1"/>
        <v>0</v>
      </c>
    </row>
    <row r="30" spans="1:7" ht="12.75" customHeight="1">
      <c r="A30" s="445">
        <v>3.6</v>
      </c>
      <c r="B30" s="39">
        <v>6233</v>
      </c>
      <c r="C30" s="30" t="s">
        <v>23</v>
      </c>
      <c r="D30" s="203" t="s">
        <v>2</v>
      </c>
      <c r="E30" s="204">
        <v>0.28999999999999998</v>
      </c>
      <c r="F30" s="205"/>
      <c r="G30" s="446">
        <f t="shared" si="1"/>
        <v>0</v>
      </c>
    </row>
    <row r="31" spans="1:7" ht="24.75" customHeight="1">
      <c r="A31" s="445">
        <v>3.7</v>
      </c>
      <c r="B31" s="39">
        <v>5802</v>
      </c>
      <c r="C31" s="30" t="s">
        <v>24</v>
      </c>
      <c r="D31" s="203" t="s">
        <v>0</v>
      </c>
      <c r="E31" s="206">
        <v>45.5</v>
      </c>
      <c r="F31" s="62"/>
      <c r="G31" s="446">
        <f t="shared" si="1"/>
        <v>0</v>
      </c>
    </row>
    <row r="32" spans="1:7" ht="15.75" thickBot="1">
      <c r="A32" s="447"/>
      <c r="B32" s="293"/>
      <c r="C32" s="292"/>
      <c r="D32" s="284" t="s">
        <v>40</v>
      </c>
      <c r="E32" s="284"/>
      <c r="F32" s="284"/>
      <c r="G32" s="448">
        <f>SUM(G25:G31)</f>
        <v>0</v>
      </c>
    </row>
    <row r="33" spans="1:8" ht="15.75" thickBot="1">
      <c r="A33" s="449">
        <v>4</v>
      </c>
      <c r="B33" s="281"/>
      <c r="C33" s="10" t="s">
        <v>16</v>
      </c>
      <c r="D33" s="209"/>
      <c r="E33" s="210"/>
      <c r="F33" s="210"/>
      <c r="G33" s="450"/>
    </row>
    <row r="34" spans="1:8" ht="12.75" customHeight="1">
      <c r="A34" s="451">
        <v>4.0999999999999996</v>
      </c>
      <c r="B34" s="49">
        <v>6456</v>
      </c>
      <c r="C34" s="13" t="s">
        <v>17</v>
      </c>
      <c r="D34" s="211" t="s">
        <v>0</v>
      </c>
      <c r="E34" s="212">
        <v>107.67</v>
      </c>
      <c r="F34" s="213"/>
      <c r="G34" s="446">
        <f>ROUND(F34*E34,0)</f>
        <v>0</v>
      </c>
    </row>
    <row r="35" spans="1:8" ht="19.5" customHeight="1">
      <c r="A35" s="452">
        <v>4.2</v>
      </c>
      <c r="B35" s="54">
        <v>121</v>
      </c>
      <c r="C35" s="30" t="s">
        <v>10</v>
      </c>
      <c r="D35" s="203" t="s">
        <v>0</v>
      </c>
      <c r="E35" s="206">
        <v>40.97</v>
      </c>
      <c r="F35" s="62"/>
      <c r="G35" s="446">
        <f>F35*E35</f>
        <v>0</v>
      </c>
    </row>
    <row r="36" spans="1:8" ht="12.75" customHeight="1">
      <c r="A36" s="452">
        <v>4.3</v>
      </c>
      <c r="B36" s="54">
        <v>126</v>
      </c>
      <c r="C36" s="30" t="s">
        <v>25</v>
      </c>
      <c r="D36" s="203" t="s">
        <v>0</v>
      </c>
      <c r="E36" s="206">
        <v>5</v>
      </c>
      <c r="F36" s="62"/>
      <c r="G36" s="446">
        <f t="shared" ref="G36:G40" si="2">ROUND(F36*E36,0)</f>
        <v>0</v>
      </c>
    </row>
    <row r="37" spans="1:8" ht="13.5" customHeight="1">
      <c r="A37" s="452">
        <v>4.4000000000000004</v>
      </c>
      <c r="B37" s="54">
        <v>6359</v>
      </c>
      <c r="C37" s="30" t="s">
        <v>107</v>
      </c>
      <c r="D37" s="203" t="s">
        <v>0</v>
      </c>
      <c r="E37" s="206">
        <v>22.78</v>
      </c>
      <c r="F37" s="62"/>
      <c r="G37" s="446">
        <f t="shared" si="2"/>
        <v>0</v>
      </c>
    </row>
    <row r="38" spans="1:8">
      <c r="A38" s="452">
        <v>4.5</v>
      </c>
      <c r="B38" s="39">
        <v>6215</v>
      </c>
      <c r="C38" s="30" t="s">
        <v>150</v>
      </c>
      <c r="D38" s="203" t="s">
        <v>4</v>
      </c>
      <c r="E38" s="214">
        <v>1.5</v>
      </c>
      <c r="F38" s="62"/>
      <c r="G38" s="446">
        <f t="shared" si="2"/>
        <v>0</v>
      </c>
    </row>
    <row r="39" spans="1:8" ht="24">
      <c r="A39" s="452">
        <v>4.5</v>
      </c>
      <c r="B39" s="39">
        <v>6025</v>
      </c>
      <c r="C39" s="30" t="s">
        <v>108</v>
      </c>
      <c r="D39" s="203" t="s">
        <v>0</v>
      </c>
      <c r="E39" s="214">
        <v>15.56</v>
      </c>
      <c r="F39" s="62"/>
      <c r="G39" s="446">
        <f t="shared" si="2"/>
        <v>0</v>
      </c>
    </row>
    <row r="40" spans="1:8" ht="24">
      <c r="A40" s="445">
        <v>4.5999999999999996</v>
      </c>
      <c r="B40" s="39">
        <v>6506</v>
      </c>
      <c r="C40" s="30" t="s">
        <v>109</v>
      </c>
      <c r="D40" s="203" t="s">
        <v>0</v>
      </c>
      <c r="E40" s="214">
        <v>3.07</v>
      </c>
      <c r="F40" s="62"/>
      <c r="G40" s="446">
        <f t="shared" si="2"/>
        <v>0</v>
      </c>
      <c r="H40" s="118"/>
    </row>
    <row r="41" spans="1:8" ht="15.75" thickBot="1">
      <c r="A41" s="453"/>
      <c r="B41" s="283"/>
      <c r="C41" s="282"/>
      <c r="D41" s="284" t="s">
        <v>40</v>
      </c>
      <c r="E41" s="284"/>
      <c r="F41" s="284"/>
      <c r="G41" s="448">
        <f>SUM(G34:G40)</f>
        <v>0</v>
      </c>
    </row>
    <row r="42" spans="1:8" ht="15.75" thickBot="1">
      <c r="A42" s="449">
        <v>5</v>
      </c>
      <c r="B42" s="281"/>
      <c r="C42" s="10" t="s">
        <v>44</v>
      </c>
      <c r="D42" s="209"/>
      <c r="E42" s="210"/>
      <c r="F42" s="210"/>
      <c r="G42" s="450"/>
    </row>
    <row r="43" spans="1:8" ht="24">
      <c r="A43" s="437">
        <v>5.0999999999999996</v>
      </c>
      <c r="B43" s="12" t="s">
        <v>203</v>
      </c>
      <c r="C43" s="13" t="s">
        <v>232</v>
      </c>
      <c r="D43" s="211" t="s">
        <v>0</v>
      </c>
      <c r="E43" s="215">
        <v>11.88</v>
      </c>
      <c r="F43" s="213"/>
      <c r="G43" s="446">
        <f t="shared" ref="G43:G44" si="3">ROUND(F43*E43,0)</f>
        <v>0</v>
      </c>
    </row>
    <row r="44" spans="1:8" ht="24">
      <c r="A44" s="439">
        <v>5.2</v>
      </c>
      <c r="B44" s="19">
        <v>7272</v>
      </c>
      <c r="C44" s="20" t="s">
        <v>28</v>
      </c>
      <c r="D44" s="235" t="s">
        <v>0</v>
      </c>
      <c r="E44" s="216">
        <v>6.75</v>
      </c>
      <c r="F44" s="208"/>
      <c r="G44" s="446">
        <f t="shared" si="3"/>
        <v>0</v>
      </c>
    </row>
    <row r="45" spans="1:8" ht="15.75" thickBot="1">
      <c r="A45" s="453"/>
      <c r="B45" s="283"/>
      <c r="C45" s="282"/>
      <c r="D45" s="284" t="s">
        <v>40</v>
      </c>
      <c r="E45" s="284"/>
      <c r="F45" s="284"/>
      <c r="G45" s="448">
        <f>SUM(G43:G44)</f>
        <v>0</v>
      </c>
    </row>
    <row r="46" spans="1:8" ht="15.75" thickBot="1">
      <c r="A46" s="449">
        <v>6</v>
      </c>
      <c r="B46" s="281"/>
      <c r="C46" s="10" t="s">
        <v>11</v>
      </c>
      <c r="D46" s="209"/>
      <c r="E46" s="210"/>
      <c r="F46" s="210"/>
      <c r="G46" s="450"/>
    </row>
    <row r="47" spans="1:8" ht="12.75" customHeight="1">
      <c r="A47" s="451">
        <v>6.1</v>
      </c>
      <c r="B47" s="49">
        <v>167</v>
      </c>
      <c r="C47" s="13" t="s">
        <v>18</v>
      </c>
      <c r="D47" s="211" t="s">
        <v>0</v>
      </c>
      <c r="E47" s="212">
        <v>52.24</v>
      </c>
      <c r="F47" s="213"/>
      <c r="G47" s="446">
        <f t="shared" ref="G47:G48" si="4">ROUND(F47*E47,0)</f>
        <v>0</v>
      </c>
    </row>
    <row r="48" spans="1:8" ht="24">
      <c r="A48" s="452">
        <v>6.4</v>
      </c>
      <c r="B48" s="55">
        <v>5852</v>
      </c>
      <c r="C48" s="20" t="s">
        <v>110</v>
      </c>
      <c r="D48" s="235" t="s">
        <v>4</v>
      </c>
      <c r="E48" s="216">
        <v>19.82</v>
      </c>
      <c r="F48" s="208"/>
      <c r="G48" s="446">
        <f t="shared" si="4"/>
        <v>0</v>
      </c>
    </row>
    <row r="49" spans="1:7" ht="15.75" thickBot="1">
      <c r="A49" s="453"/>
      <c r="B49" s="283"/>
      <c r="C49" s="282"/>
      <c r="D49" s="284" t="s">
        <v>40</v>
      </c>
      <c r="E49" s="284"/>
      <c r="F49" s="284"/>
      <c r="G49" s="448">
        <f>SUM(G47:G48)</f>
        <v>0</v>
      </c>
    </row>
    <row r="50" spans="1:7" ht="15.75" thickBot="1">
      <c r="A50" s="454" t="s">
        <v>45</v>
      </c>
      <c r="B50" s="263"/>
      <c r="C50" s="10" t="s">
        <v>46</v>
      </c>
      <c r="D50" s="197"/>
      <c r="E50" s="198"/>
      <c r="F50" s="198"/>
      <c r="G50" s="443"/>
    </row>
    <row r="51" spans="1:7" ht="48">
      <c r="A51" s="455" t="s">
        <v>224</v>
      </c>
      <c r="B51" s="58" t="s">
        <v>111</v>
      </c>
      <c r="C51" s="105" t="s">
        <v>112</v>
      </c>
      <c r="D51" s="199" t="s">
        <v>7</v>
      </c>
      <c r="E51" s="482">
        <v>8</v>
      </c>
      <c r="F51" s="61"/>
      <c r="G51" s="446">
        <f t="shared" ref="G51:G58" si="5">ROUND(F51*E51,0)</f>
        <v>0</v>
      </c>
    </row>
    <row r="52" spans="1:7" ht="39.75" customHeight="1">
      <c r="A52" s="456" t="s">
        <v>225</v>
      </c>
      <c r="B52" s="58" t="s">
        <v>137</v>
      </c>
      <c r="C52" s="105" t="s">
        <v>136</v>
      </c>
      <c r="D52" s="199" t="s">
        <v>7</v>
      </c>
      <c r="E52" s="482">
        <v>4</v>
      </c>
      <c r="F52" s="61"/>
      <c r="G52" s="446">
        <f t="shared" si="5"/>
        <v>0</v>
      </c>
    </row>
    <row r="53" spans="1:7" ht="39.75" customHeight="1">
      <c r="A53" s="456" t="s">
        <v>226</v>
      </c>
      <c r="B53" s="58" t="s">
        <v>139</v>
      </c>
      <c r="C53" s="105" t="s">
        <v>138</v>
      </c>
      <c r="D53" s="199" t="s">
        <v>7</v>
      </c>
      <c r="E53" s="482">
        <v>3</v>
      </c>
      <c r="F53" s="61"/>
      <c r="G53" s="446">
        <f t="shared" si="5"/>
        <v>0</v>
      </c>
    </row>
    <row r="54" spans="1:7" ht="24">
      <c r="A54" s="456" t="s">
        <v>227</v>
      </c>
      <c r="B54" s="58" t="s">
        <v>113</v>
      </c>
      <c r="C54" s="105" t="s">
        <v>114</v>
      </c>
      <c r="D54" s="199" t="s">
        <v>7</v>
      </c>
      <c r="E54" s="482">
        <v>8</v>
      </c>
      <c r="F54" s="61"/>
      <c r="G54" s="446">
        <f t="shared" si="5"/>
        <v>0</v>
      </c>
    </row>
    <row r="55" spans="1:7" ht="36">
      <c r="A55" s="455" t="s">
        <v>228</v>
      </c>
      <c r="B55" s="116" t="s">
        <v>143</v>
      </c>
      <c r="C55" s="105" t="s">
        <v>144</v>
      </c>
      <c r="D55" s="199" t="s">
        <v>7</v>
      </c>
      <c r="E55" s="482">
        <v>7</v>
      </c>
      <c r="F55" s="61"/>
      <c r="G55" s="446">
        <f t="shared" si="5"/>
        <v>0</v>
      </c>
    </row>
    <row r="56" spans="1:7" ht="24">
      <c r="A56" s="456" t="s">
        <v>229</v>
      </c>
      <c r="B56" s="58" t="s">
        <v>115</v>
      </c>
      <c r="C56" s="105" t="s">
        <v>116</v>
      </c>
      <c r="D56" s="199" t="s">
        <v>7</v>
      </c>
      <c r="E56" s="482">
        <v>1</v>
      </c>
      <c r="F56" s="61"/>
      <c r="G56" s="446">
        <f t="shared" si="5"/>
        <v>0</v>
      </c>
    </row>
    <row r="57" spans="1:7">
      <c r="A57" s="455" t="s">
        <v>230</v>
      </c>
      <c r="B57" s="58" t="s">
        <v>117</v>
      </c>
      <c r="C57" s="105" t="s">
        <v>118</v>
      </c>
      <c r="D57" s="199" t="s">
        <v>7</v>
      </c>
      <c r="E57" s="482">
        <v>3</v>
      </c>
      <c r="F57" s="61"/>
      <c r="G57" s="446">
        <f t="shared" si="5"/>
        <v>0</v>
      </c>
    </row>
    <row r="58" spans="1:7" ht="48">
      <c r="A58" s="456" t="s">
        <v>231</v>
      </c>
      <c r="B58" s="60" t="s">
        <v>135</v>
      </c>
      <c r="C58" s="106" t="s">
        <v>140</v>
      </c>
      <c r="D58" s="233" t="s">
        <v>141</v>
      </c>
      <c r="E58" s="218">
        <v>1</v>
      </c>
      <c r="F58" s="65"/>
      <c r="G58" s="446">
        <f t="shared" si="5"/>
        <v>0</v>
      </c>
    </row>
    <row r="59" spans="1:7" ht="15.75" customHeight="1" thickBot="1">
      <c r="A59" s="457"/>
      <c r="B59" s="286"/>
      <c r="C59" s="285"/>
      <c r="D59" s="287" t="s">
        <v>40</v>
      </c>
      <c r="E59" s="288"/>
      <c r="F59" s="289"/>
      <c r="G59" s="442">
        <f>SUM(G51:G58)</f>
        <v>0</v>
      </c>
    </row>
    <row r="60" spans="1:7" ht="15.75" thickBot="1">
      <c r="A60" s="454" t="s">
        <v>47</v>
      </c>
      <c r="B60" s="263"/>
      <c r="C60" s="10" t="s">
        <v>48</v>
      </c>
      <c r="D60" s="197"/>
      <c r="E60" s="198"/>
      <c r="F60" s="198"/>
      <c r="G60" s="443"/>
    </row>
    <row r="61" spans="1:7" ht="12.75" customHeight="1">
      <c r="A61" s="455" t="s">
        <v>49</v>
      </c>
      <c r="B61" s="58" t="s">
        <v>50</v>
      </c>
      <c r="C61" s="30" t="s">
        <v>51</v>
      </c>
      <c r="D61" s="199" t="s">
        <v>7</v>
      </c>
      <c r="E61" s="217">
        <v>6</v>
      </c>
      <c r="F61" s="61"/>
      <c r="G61" s="446">
        <f t="shared" ref="G61:G83" si="6">ROUND(F61*E61,0)</f>
        <v>0</v>
      </c>
    </row>
    <row r="62" spans="1:7" ht="12.75" customHeight="1">
      <c r="A62" s="455" t="s">
        <v>52</v>
      </c>
      <c r="B62" s="58" t="s">
        <v>53</v>
      </c>
      <c r="C62" s="30" t="s">
        <v>54</v>
      </c>
      <c r="D62" s="199" t="s">
        <v>7</v>
      </c>
      <c r="E62" s="217">
        <v>3</v>
      </c>
      <c r="F62" s="61"/>
      <c r="G62" s="446">
        <f t="shared" si="6"/>
        <v>0</v>
      </c>
    </row>
    <row r="63" spans="1:7" ht="12.75" customHeight="1">
      <c r="A63" s="455" t="s">
        <v>55</v>
      </c>
      <c r="B63" s="58" t="s">
        <v>56</v>
      </c>
      <c r="C63" s="30" t="s">
        <v>57</v>
      </c>
      <c r="D63" s="199" t="s">
        <v>7</v>
      </c>
      <c r="E63" s="217">
        <v>2</v>
      </c>
      <c r="F63" s="62"/>
      <c r="G63" s="446">
        <f t="shared" si="6"/>
        <v>0</v>
      </c>
    </row>
    <row r="64" spans="1:7" ht="12.75" customHeight="1">
      <c r="A64" s="455" t="s">
        <v>58</v>
      </c>
      <c r="B64" s="58" t="s">
        <v>59</v>
      </c>
      <c r="C64" s="30" t="s">
        <v>60</v>
      </c>
      <c r="D64" s="199" t="s">
        <v>7</v>
      </c>
      <c r="E64" s="217">
        <v>1</v>
      </c>
      <c r="F64" s="61"/>
      <c r="G64" s="446">
        <f t="shared" si="6"/>
        <v>0</v>
      </c>
    </row>
    <row r="65" spans="1:7" ht="12.75" customHeight="1">
      <c r="A65" s="455" t="s">
        <v>61</v>
      </c>
      <c r="B65" s="115" t="s">
        <v>132</v>
      </c>
      <c r="C65" s="30" t="s">
        <v>131</v>
      </c>
      <c r="D65" s="199" t="s">
        <v>7</v>
      </c>
      <c r="E65" s="217">
        <v>1</v>
      </c>
      <c r="F65" s="62"/>
      <c r="G65" s="446">
        <f t="shared" si="6"/>
        <v>0</v>
      </c>
    </row>
    <row r="66" spans="1:7" ht="12.75" customHeight="1">
      <c r="A66" s="455" t="s">
        <v>206</v>
      </c>
      <c r="B66" s="115" t="s">
        <v>133</v>
      </c>
      <c r="C66" s="30" t="s">
        <v>134</v>
      </c>
      <c r="D66" s="199" t="s">
        <v>7</v>
      </c>
      <c r="E66" s="217">
        <v>1</v>
      </c>
      <c r="F66" s="62"/>
      <c r="G66" s="446">
        <f t="shared" si="6"/>
        <v>0</v>
      </c>
    </row>
    <row r="67" spans="1:7" ht="12.75" customHeight="1">
      <c r="A67" s="455" t="s">
        <v>207</v>
      </c>
      <c r="B67" s="115" t="s">
        <v>62</v>
      </c>
      <c r="C67" s="30" t="s">
        <v>119</v>
      </c>
      <c r="D67" s="199" t="s">
        <v>7</v>
      </c>
      <c r="E67" s="217">
        <v>1</v>
      </c>
      <c r="F67" s="62"/>
      <c r="G67" s="446">
        <f t="shared" si="6"/>
        <v>0</v>
      </c>
    </row>
    <row r="68" spans="1:7" ht="12.75" customHeight="1">
      <c r="A68" s="455" t="s">
        <v>208</v>
      </c>
      <c r="B68" s="115" t="s">
        <v>64</v>
      </c>
      <c r="C68" s="30" t="s">
        <v>65</v>
      </c>
      <c r="D68" s="199" t="s">
        <v>4</v>
      </c>
      <c r="E68" s="217">
        <v>4</v>
      </c>
      <c r="F68" s="61"/>
      <c r="G68" s="446">
        <f t="shared" si="6"/>
        <v>0</v>
      </c>
    </row>
    <row r="69" spans="1:7" ht="12.75" customHeight="1">
      <c r="A69" s="455" t="s">
        <v>209</v>
      </c>
      <c r="B69" s="115" t="s">
        <v>67</v>
      </c>
      <c r="C69" s="30" t="s">
        <v>68</v>
      </c>
      <c r="D69" s="199" t="s">
        <v>4</v>
      </c>
      <c r="E69" s="217">
        <v>6</v>
      </c>
      <c r="F69" s="61"/>
      <c r="G69" s="446">
        <f t="shared" si="6"/>
        <v>0</v>
      </c>
    </row>
    <row r="70" spans="1:7" ht="12.75" customHeight="1">
      <c r="A70" s="455" t="s">
        <v>210</v>
      </c>
      <c r="B70" s="115" t="s">
        <v>70</v>
      </c>
      <c r="C70" s="30" t="s">
        <v>71</v>
      </c>
      <c r="D70" s="199" t="s">
        <v>4</v>
      </c>
      <c r="E70" s="217">
        <v>10</v>
      </c>
      <c r="F70" s="61"/>
      <c r="G70" s="446">
        <f t="shared" si="6"/>
        <v>0</v>
      </c>
    </row>
    <row r="71" spans="1:7" ht="12.75" customHeight="1">
      <c r="A71" s="455" t="s">
        <v>211</v>
      </c>
      <c r="B71" s="115" t="s">
        <v>73</v>
      </c>
      <c r="C71" s="30" t="s">
        <v>29</v>
      </c>
      <c r="D71" s="199" t="s">
        <v>4</v>
      </c>
      <c r="E71" s="217">
        <v>6</v>
      </c>
      <c r="F71" s="217"/>
      <c r="G71" s="446">
        <f t="shared" si="6"/>
        <v>0</v>
      </c>
    </row>
    <row r="72" spans="1:7" ht="12.75" customHeight="1">
      <c r="A72" s="455" t="s">
        <v>212</v>
      </c>
      <c r="B72" s="115" t="s">
        <v>75</v>
      </c>
      <c r="C72" s="30" t="s">
        <v>26</v>
      </c>
      <c r="D72" s="199" t="s">
        <v>4</v>
      </c>
      <c r="E72" s="217">
        <v>8</v>
      </c>
      <c r="F72" s="61"/>
      <c r="G72" s="446">
        <f t="shared" si="6"/>
        <v>0</v>
      </c>
    </row>
    <row r="73" spans="1:7" ht="12.75" customHeight="1">
      <c r="A73" s="455" t="s">
        <v>213</v>
      </c>
      <c r="B73" s="58" t="s">
        <v>77</v>
      </c>
      <c r="C73" s="30" t="s">
        <v>78</v>
      </c>
      <c r="D73" s="199" t="s">
        <v>4</v>
      </c>
      <c r="E73" s="217">
        <v>24</v>
      </c>
      <c r="F73" s="61"/>
      <c r="G73" s="446">
        <f t="shared" si="6"/>
        <v>0</v>
      </c>
    </row>
    <row r="74" spans="1:7" ht="24" customHeight="1">
      <c r="A74" s="455" t="s">
        <v>214</v>
      </c>
      <c r="B74" s="58" t="s">
        <v>80</v>
      </c>
      <c r="C74" s="30" t="s">
        <v>120</v>
      </c>
      <c r="D74" s="199" t="s">
        <v>4</v>
      </c>
      <c r="E74" s="217">
        <v>3</v>
      </c>
      <c r="F74" s="61"/>
      <c r="G74" s="446">
        <f t="shared" si="6"/>
        <v>0</v>
      </c>
    </row>
    <row r="75" spans="1:7" ht="24">
      <c r="A75" s="455" t="s">
        <v>215</v>
      </c>
      <c r="B75" s="58" t="s">
        <v>121</v>
      </c>
      <c r="C75" s="30" t="s">
        <v>122</v>
      </c>
      <c r="D75" s="199" t="s">
        <v>7</v>
      </c>
      <c r="E75" s="217">
        <v>1</v>
      </c>
      <c r="F75" s="61"/>
      <c r="G75" s="446">
        <f t="shared" si="6"/>
        <v>0</v>
      </c>
    </row>
    <row r="76" spans="1:7">
      <c r="A76" s="455" t="s">
        <v>216</v>
      </c>
      <c r="B76" s="63" t="s">
        <v>123</v>
      </c>
      <c r="C76" s="20" t="s">
        <v>124</v>
      </c>
      <c r="D76" s="199" t="s">
        <v>7</v>
      </c>
      <c r="E76" s="219">
        <v>1</v>
      </c>
      <c r="F76" s="65"/>
      <c r="G76" s="446">
        <f t="shared" si="6"/>
        <v>0</v>
      </c>
    </row>
    <row r="77" spans="1:7" ht="24">
      <c r="A77" s="455" t="s">
        <v>217</v>
      </c>
      <c r="B77" s="58" t="s">
        <v>146</v>
      </c>
      <c r="C77" s="30" t="s">
        <v>145</v>
      </c>
      <c r="D77" s="199" t="s">
        <v>7</v>
      </c>
      <c r="E77" s="219">
        <v>1</v>
      </c>
      <c r="F77" s="65"/>
      <c r="G77" s="446">
        <f t="shared" si="6"/>
        <v>0</v>
      </c>
    </row>
    <row r="78" spans="1:7">
      <c r="A78" s="455" t="s">
        <v>218</v>
      </c>
      <c r="B78" s="58" t="s">
        <v>147</v>
      </c>
      <c r="C78" s="30" t="s">
        <v>148</v>
      </c>
      <c r="D78" s="199" t="s">
        <v>0</v>
      </c>
      <c r="E78" s="219">
        <f>1.15*1.8</f>
        <v>2.0699999999999998</v>
      </c>
      <c r="F78" s="65"/>
      <c r="G78" s="446">
        <f t="shared" si="6"/>
        <v>0</v>
      </c>
    </row>
    <row r="79" spans="1:7">
      <c r="A79" s="455" t="s">
        <v>219</v>
      </c>
      <c r="B79" s="58" t="s">
        <v>203</v>
      </c>
      <c r="C79" s="30" t="s">
        <v>204</v>
      </c>
      <c r="D79" s="199" t="s">
        <v>7</v>
      </c>
      <c r="E79" s="219">
        <v>1</v>
      </c>
      <c r="F79" s="65"/>
      <c r="G79" s="446">
        <f t="shared" si="6"/>
        <v>0</v>
      </c>
    </row>
    <row r="80" spans="1:7" ht="24">
      <c r="A80" s="455" t="s">
        <v>220</v>
      </c>
      <c r="B80" s="58" t="s">
        <v>85</v>
      </c>
      <c r="C80" s="30" t="s">
        <v>19</v>
      </c>
      <c r="D80" s="199" t="s">
        <v>7</v>
      </c>
      <c r="E80" s="219">
        <v>1</v>
      </c>
      <c r="F80" s="65"/>
      <c r="G80" s="446">
        <f t="shared" si="6"/>
        <v>0</v>
      </c>
    </row>
    <row r="81" spans="1:10" ht="24">
      <c r="A81" s="455" t="s">
        <v>221</v>
      </c>
      <c r="B81" s="115" t="s">
        <v>87</v>
      </c>
      <c r="C81" s="107" t="s">
        <v>20</v>
      </c>
      <c r="D81" s="199" t="s">
        <v>7</v>
      </c>
      <c r="E81" s="220">
        <v>1</v>
      </c>
      <c r="F81" s="61"/>
      <c r="G81" s="446">
        <f t="shared" si="6"/>
        <v>0</v>
      </c>
    </row>
    <row r="82" spans="1:10" ht="24">
      <c r="A82" s="455" t="s">
        <v>222</v>
      </c>
      <c r="B82" s="114" t="s">
        <v>130</v>
      </c>
      <c r="C82" s="30" t="s">
        <v>201</v>
      </c>
      <c r="D82" s="199" t="s">
        <v>7</v>
      </c>
      <c r="E82" s="220">
        <v>1</v>
      </c>
      <c r="F82" s="61"/>
      <c r="G82" s="446">
        <f t="shared" si="6"/>
        <v>0</v>
      </c>
    </row>
    <row r="83" spans="1:10" ht="12.75" customHeight="1" thickBot="1">
      <c r="A83" s="455" t="s">
        <v>223</v>
      </c>
      <c r="B83" s="67" t="s">
        <v>89</v>
      </c>
      <c r="C83" s="68" t="s">
        <v>21</v>
      </c>
      <c r="D83" s="221" t="s">
        <v>7</v>
      </c>
      <c r="E83" s="222">
        <v>1</v>
      </c>
      <c r="F83" s="223"/>
      <c r="G83" s="438">
        <f t="shared" si="6"/>
        <v>0</v>
      </c>
    </row>
    <row r="84" spans="1:10" ht="15.75" customHeight="1" thickBot="1">
      <c r="A84" s="458"/>
      <c r="B84" s="275"/>
      <c r="C84" s="276"/>
      <c r="D84" s="277" t="s">
        <v>40</v>
      </c>
      <c r="E84" s="278"/>
      <c r="F84" s="279"/>
      <c r="G84" s="442">
        <f>SUM(G61:G83)</f>
        <v>0</v>
      </c>
    </row>
    <row r="85" spans="1:10" ht="15.75" thickBot="1">
      <c r="A85" s="459"/>
      <c r="B85" s="74"/>
      <c r="C85" s="76"/>
      <c r="D85" s="72" t="s">
        <v>90</v>
      </c>
      <c r="E85" s="264" t="s">
        <v>91</v>
      </c>
      <c r="F85" s="264"/>
      <c r="G85" s="460">
        <f>+G15+G23+G32+G41+G45+G49+G59+G84</f>
        <v>0</v>
      </c>
    </row>
    <row r="86" spans="1:10" ht="15.75" thickBot="1">
      <c r="A86" s="459"/>
      <c r="B86" s="74"/>
      <c r="C86" s="78"/>
      <c r="D86" s="225">
        <v>0.26500000000000001</v>
      </c>
      <c r="E86" s="265" t="s">
        <v>92</v>
      </c>
      <c r="F86" s="265"/>
      <c r="G86" s="461">
        <f>+D86*G85</f>
        <v>0</v>
      </c>
    </row>
    <row r="87" spans="1:10" ht="15.75" thickBot="1">
      <c r="A87" s="459"/>
      <c r="B87" s="74"/>
      <c r="C87" s="78"/>
      <c r="D87" s="79">
        <v>0.01</v>
      </c>
      <c r="E87" s="265" t="s">
        <v>93</v>
      </c>
      <c r="F87" s="265"/>
      <c r="G87" s="461">
        <f>G85*1%</f>
        <v>0</v>
      </c>
    </row>
    <row r="88" spans="1:10" ht="15.75" thickBot="1">
      <c r="A88" s="459"/>
      <c r="B88" s="74"/>
      <c r="C88" s="78"/>
      <c r="D88" s="79">
        <v>0.05</v>
      </c>
      <c r="E88" s="265" t="s">
        <v>94</v>
      </c>
      <c r="F88" s="265"/>
      <c r="G88" s="461">
        <f>G85*5%</f>
        <v>0</v>
      </c>
    </row>
    <row r="89" spans="1:10" ht="15.75" thickBot="1">
      <c r="A89" s="462"/>
      <c r="B89" s="74"/>
      <c r="C89" s="78"/>
      <c r="D89" s="224">
        <f>+D86+D87+D88</f>
        <v>0.32500000000000001</v>
      </c>
      <c r="E89" s="266" t="s">
        <v>95</v>
      </c>
      <c r="F89" s="267"/>
      <c r="G89" s="461">
        <f>SUM(G86:G88)</f>
        <v>0</v>
      </c>
    </row>
    <row r="90" spans="1:10" ht="15.75" thickBot="1">
      <c r="A90" s="463" t="str">
        <f>+'PRESUPUESTO (3)'!A113:C113</f>
        <v>Según base de datos Construplan actualizada Julio 23 de 2021</v>
      </c>
      <c r="B90" s="268"/>
      <c r="C90" s="269"/>
      <c r="D90" s="81">
        <v>1</v>
      </c>
      <c r="E90" s="270" t="s">
        <v>96</v>
      </c>
      <c r="F90" s="270"/>
      <c r="G90" s="461">
        <f>G89+G85</f>
        <v>0</v>
      </c>
    </row>
    <row r="91" spans="1:10" ht="15.75" thickBot="1">
      <c r="A91" s="459"/>
      <c r="B91" s="74"/>
      <c r="C91" s="75"/>
      <c r="D91" s="271" t="s">
        <v>97</v>
      </c>
      <c r="E91" s="272"/>
      <c r="F91" s="273"/>
      <c r="G91" s="251">
        <f>ROUND(G90,0)</f>
        <v>0</v>
      </c>
      <c r="I91" s="117"/>
      <c r="J91" s="117"/>
    </row>
    <row r="92" spans="1:10">
      <c r="A92" s="459"/>
      <c r="B92" s="74"/>
      <c r="C92" s="75"/>
      <c r="D92" s="261"/>
      <c r="E92" s="261"/>
      <c r="F92" s="261"/>
      <c r="G92" s="464"/>
    </row>
    <row r="93" spans="1:10">
      <c r="A93" s="465"/>
      <c r="B93" s="85"/>
      <c r="C93" s="86"/>
      <c r="D93" s="87"/>
      <c r="E93" s="88"/>
      <c r="F93" s="89"/>
      <c r="G93" s="466"/>
    </row>
    <row r="94" spans="1:10" ht="33">
      <c r="A94" s="467" t="s">
        <v>98</v>
      </c>
      <c r="B94" s="92"/>
      <c r="C94" s="92"/>
      <c r="D94" s="93"/>
      <c r="E94" s="94"/>
      <c r="F94" s="95"/>
      <c r="G94" s="468"/>
    </row>
    <row r="95" spans="1:10">
      <c r="A95" s="469"/>
      <c r="B95" s="98"/>
      <c r="C95" s="98"/>
      <c r="D95" s="99"/>
      <c r="E95" s="94"/>
      <c r="F95" s="95"/>
      <c r="G95" s="470"/>
    </row>
    <row r="96" spans="1:10" ht="15" customHeight="1">
      <c r="A96" s="469"/>
      <c r="B96" s="252" t="s">
        <v>282</v>
      </c>
      <c r="C96" s="252"/>
      <c r="D96" s="99"/>
      <c r="E96" s="253"/>
      <c r="F96" s="253"/>
      <c r="G96" s="471"/>
    </row>
    <row r="97" spans="1:7" ht="15" customHeight="1">
      <c r="A97" s="472"/>
      <c r="B97" s="255" t="s">
        <v>281</v>
      </c>
      <c r="C97" s="252"/>
      <c r="D97" s="102"/>
      <c r="E97" s="256"/>
      <c r="F97" s="256"/>
      <c r="G97" s="473"/>
    </row>
    <row r="98" spans="1:7" ht="15.75" thickBot="1">
      <c r="A98" s="474"/>
      <c r="B98" s="475"/>
      <c r="C98" s="475"/>
      <c r="D98" s="476"/>
      <c r="E98" s="477"/>
      <c r="F98" s="477"/>
      <c r="G98" s="478"/>
    </row>
  </sheetData>
  <mergeCells count="48">
    <mergeCell ref="A15:C15"/>
    <mergeCell ref="D15:F15"/>
    <mergeCell ref="A1:D4"/>
    <mergeCell ref="E1:G1"/>
    <mergeCell ref="F3:G3"/>
    <mergeCell ref="E4:F4"/>
    <mergeCell ref="A5:G5"/>
    <mergeCell ref="A6:G6"/>
    <mergeCell ref="A7:G7"/>
    <mergeCell ref="A8:G8"/>
    <mergeCell ref="A10:G10"/>
    <mergeCell ref="A12:B12"/>
    <mergeCell ref="D12:G12"/>
    <mergeCell ref="A16:B16"/>
    <mergeCell ref="A23:C23"/>
    <mergeCell ref="D23:F23"/>
    <mergeCell ref="A24:B24"/>
    <mergeCell ref="A32:C32"/>
    <mergeCell ref="D32:F32"/>
    <mergeCell ref="A33:B33"/>
    <mergeCell ref="A41:C41"/>
    <mergeCell ref="D41:F41"/>
    <mergeCell ref="A42:B42"/>
    <mergeCell ref="A45:C45"/>
    <mergeCell ref="D45:F45"/>
    <mergeCell ref="A46:B46"/>
    <mergeCell ref="A49:C49"/>
    <mergeCell ref="D49:F49"/>
    <mergeCell ref="A50:B50"/>
    <mergeCell ref="A59:C59"/>
    <mergeCell ref="D59:F59"/>
    <mergeCell ref="D92:F92"/>
    <mergeCell ref="A60:B60"/>
    <mergeCell ref="A84:C84"/>
    <mergeCell ref="D84:F84"/>
    <mergeCell ref="E85:F85"/>
    <mergeCell ref="E86:F86"/>
    <mergeCell ref="E87:F87"/>
    <mergeCell ref="E88:F88"/>
    <mergeCell ref="E89:F89"/>
    <mergeCell ref="A90:C90"/>
    <mergeCell ref="E90:F90"/>
    <mergeCell ref="D91:F91"/>
    <mergeCell ref="B96:C96"/>
    <mergeCell ref="E96:G96"/>
    <mergeCell ref="B97:C97"/>
    <mergeCell ref="E97:G98"/>
    <mergeCell ref="B98:C98"/>
  </mergeCells>
  <dataValidations count="1">
    <dataValidation type="list" allowBlank="1" showInputMessage="1" showErrorMessage="1" sqref="C16:C17 C24 C33 C35:C40 C26:C28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G28 G35" formula="1"/>
    <ignoredError sqref="A44:C8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8" workbookViewId="0">
      <selection activeCell="F46" sqref="F46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3.85546875" customWidth="1"/>
    <col min="7" max="7" width="17.7109375" customWidth="1"/>
    <col min="11" max="11" width="15.5703125" bestFit="1" customWidth="1"/>
    <col min="12" max="12" width="14" bestFit="1" customWidth="1"/>
  </cols>
  <sheetData>
    <row r="1" spans="1:7" ht="15.75" customHeight="1">
      <c r="A1" s="297"/>
      <c r="B1" s="298"/>
      <c r="C1" s="298"/>
      <c r="D1" s="299"/>
      <c r="E1" s="306" t="s">
        <v>129</v>
      </c>
      <c r="F1" s="307"/>
      <c r="G1" s="308"/>
    </row>
    <row r="2" spans="1:7" ht="15.75" customHeight="1">
      <c r="A2" s="300"/>
      <c r="B2" s="301"/>
      <c r="C2" s="301"/>
      <c r="D2" s="302"/>
      <c r="E2" s="228" t="s">
        <v>31</v>
      </c>
      <c r="F2" s="335">
        <v>2021</v>
      </c>
      <c r="G2" s="336"/>
    </row>
    <row r="3" spans="1:7" ht="15.75" customHeight="1">
      <c r="A3" s="300"/>
      <c r="B3" s="301"/>
      <c r="C3" s="301"/>
      <c r="D3" s="302"/>
      <c r="E3" s="228" t="s">
        <v>256</v>
      </c>
      <c r="F3" s="309" t="s">
        <v>277</v>
      </c>
      <c r="G3" s="310"/>
    </row>
    <row r="4" spans="1:7" ht="62.25" customHeight="1" thickBot="1">
      <c r="A4" s="303"/>
      <c r="B4" s="304"/>
      <c r="C4" s="304"/>
      <c r="D4" s="305"/>
      <c r="E4" s="329" t="s">
        <v>276</v>
      </c>
      <c r="F4" s="334"/>
      <c r="G4" s="234" t="s">
        <v>254</v>
      </c>
    </row>
    <row r="5" spans="1:7">
      <c r="A5" s="423" t="s">
        <v>32</v>
      </c>
      <c r="B5" s="312"/>
      <c r="C5" s="312"/>
      <c r="D5" s="312"/>
      <c r="E5" s="312"/>
      <c r="F5" s="312"/>
      <c r="G5" s="424"/>
    </row>
    <row r="6" spans="1:7">
      <c r="A6" s="425" t="s">
        <v>33</v>
      </c>
      <c r="B6" s="315"/>
      <c r="C6" s="315"/>
      <c r="D6" s="315"/>
      <c r="E6" s="315"/>
      <c r="F6" s="315"/>
      <c r="G6" s="426"/>
    </row>
    <row r="7" spans="1:7" ht="15.75" customHeight="1">
      <c r="A7" s="427" t="s">
        <v>34</v>
      </c>
      <c r="B7" s="318"/>
      <c r="C7" s="318"/>
      <c r="D7" s="318"/>
      <c r="E7" s="318"/>
      <c r="F7" s="318"/>
      <c r="G7" s="428"/>
    </row>
    <row r="8" spans="1:7" ht="16.5" customHeight="1">
      <c r="A8" s="479" t="s">
        <v>12</v>
      </c>
      <c r="B8" s="332"/>
      <c r="C8" s="332"/>
      <c r="D8" s="332"/>
      <c r="E8" s="332"/>
      <c r="F8" s="332"/>
      <c r="G8" s="480"/>
    </row>
    <row r="9" spans="1:7" hidden="1">
      <c r="A9" s="431"/>
      <c r="B9" s="2"/>
      <c r="C9" s="2"/>
      <c r="D9" s="2"/>
      <c r="E9" s="2"/>
      <c r="F9" s="2"/>
      <c r="G9" s="432"/>
    </row>
    <row r="10" spans="1:7" ht="15.75" thickBot="1">
      <c r="A10" s="433" t="s">
        <v>35</v>
      </c>
      <c r="B10" s="324"/>
      <c r="C10" s="324"/>
      <c r="D10" s="324"/>
      <c r="E10" s="324"/>
      <c r="F10" s="324"/>
      <c r="G10" s="434"/>
    </row>
    <row r="11" spans="1:7" ht="24.75" thickBot="1">
      <c r="A11" s="5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8" t="s">
        <v>39</v>
      </c>
    </row>
    <row r="12" spans="1:7" ht="15.75" thickBot="1">
      <c r="A12" s="435">
        <v>1</v>
      </c>
      <c r="B12" s="291"/>
      <c r="C12" s="10" t="s">
        <v>9</v>
      </c>
      <c r="D12" s="197"/>
      <c r="E12" s="198"/>
      <c r="F12" s="198"/>
      <c r="G12" s="443"/>
    </row>
    <row r="13" spans="1:7" ht="21.75" customHeight="1">
      <c r="A13" s="445">
        <v>1</v>
      </c>
      <c r="B13" s="39">
        <v>5802</v>
      </c>
      <c r="C13" s="30" t="s">
        <v>24</v>
      </c>
      <c r="D13" s="203" t="s">
        <v>0</v>
      </c>
      <c r="E13" s="206">
        <v>12</v>
      </c>
      <c r="F13" s="62"/>
      <c r="G13" s="446">
        <f t="shared" ref="G13" si="0">ROUND(F13*E13,0)</f>
        <v>0</v>
      </c>
    </row>
    <row r="14" spans="1:7" ht="15.75" thickBot="1">
      <c r="A14" s="447"/>
      <c r="B14" s="293"/>
      <c r="C14" s="292"/>
      <c r="D14" s="284" t="s">
        <v>40</v>
      </c>
      <c r="E14" s="284"/>
      <c r="F14" s="284"/>
      <c r="G14" s="448">
        <f>SUM(G13:G13)</f>
        <v>0</v>
      </c>
    </row>
    <row r="15" spans="1:7" ht="15.75" thickBot="1">
      <c r="A15" s="449">
        <v>2</v>
      </c>
      <c r="B15" s="281"/>
      <c r="C15" s="10" t="s">
        <v>16</v>
      </c>
      <c r="D15" s="209"/>
      <c r="E15" s="210"/>
      <c r="F15" s="210"/>
      <c r="G15" s="450"/>
    </row>
    <row r="16" spans="1:7" ht="26.25" customHeight="1">
      <c r="A16" s="452">
        <v>2.1</v>
      </c>
      <c r="B16" s="54">
        <v>121</v>
      </c>
      <c r="C16" s="30" t="s">
        <v>10</v>
      </c>
      <c r="D16" s="203" t="s">
        <v>0</v>
      </c>
      <c r="E16" s="206">
        <v>24</v>
      </c>
      <c r="F16" s="62"/>
      <c r="G16" s="446">
        <f>F16*E16</f>
        <v>0</v>
      </c>
    </row>
    <row r="17" spans="1:10" ht="24">
      <c r="A17" s="452">
        <v>2.2000000000000002</v>
      </c>
      <c r="B17" s="39">
        <v>6025</v>
      </c>
      <c r="C17" s="30" t="s">
        <v>108</v>
      </c>
      <c r="D17" s="203" t="s">
        <v>0</v>
      </c>
      <c r="E17" s="214">
        <v>10.94</v>
      </c>
      <c r="F17" s="62"/>
      <c r="G17" s="446">
        <f t="shared" ref="G17" si="1">ROUND(F17*E17,0)</f>
        <v>0</v>
      </c>
    </row>
    <row r="18" spans="1:10">
      <c r="A18" s="452">
        <v>2.2999999999999998</v>
      </c>
      <c r="B18" s="39">
        <v>6337</v>
      </c>
      <c r="C18" s="30" t="s">
        <v>233</v>
      </c>
      <c r="D18" s="203" t="s">
        <v>0</v>
      </c>
      <c r="E18" s="214">
        <v>80</v>
      </c>
      <c r="F18" s="62"/>
      <c r="G18" s="446">
        <f t="shared" ref="G18:G19" si="2">ROUND(F18*E18,0)</f>
        <v>0</v>
      </c>
    </row>
    <row r="19" spans="1:10" ht="24">
      <c r="A19" s="445">
        <v>2.4</v>
      </c>
      <c r="B19" s="39">
        <v>6506</v>
      </c>
      <c r="C19" s="30" t="s">
        <v>109</v>
      </c>
      <c r="D19" s="203" t="s">
        <v>0</v>
      </c>
      <c r="E19" s="214">
        <v>26.02</v>
      </c>
      <c r="F19" s="62"/>
      <c r="G19" s="446">
        <f t="shared" si="2"/>
        <v>0</v>
      </c>
      <c r="J19" s="118"/>
    </row>
    <row r="20" spans="1:10" ht="15.75" thickBot="1">
      <c r="A20" s="453"/>
      <c r="B20" s="283"/>
      <c r="C20" s="282"/>
      <c r="D20" s="284" t="s">
        <v>40</v>
      </c>
      <c r="E20" s="284"/>
      <c r="F20" s="284"/>
      <c r="G20" s="448">
        <f>SUM(G16:G19)</f>
        <v>0</v>
      </c>
    </row>
    <row r="21" spans="1:10" ht="15.75" thickBot="1">
      <c r="A21" s="449">
        <v>3</v>
      </c>
      <c r="B21" s="281"/>
      <c r="C21" s="10" t="s">
        <v>44</v>
      </c>
      <c r="D21" s="209"/>
      <c r="E21" s="210"/>
      <c r="F21" s="210"/>
      <c r="G21" s="450"/>
    </row>
    <row r="22" spans="1:10" ht="24">
      <c r="A22" s="439">
        <v>3.1</v>
      </c>
      <c r="B22" s="19">
        <v>7272</v>
      </c>
      <c r="C22" s="20" t="s">
        <v>28</v>
      </c>
      <c r="D22" s="235" t="s">
        <v>0</v>
      </c>
      <c r="E22" s="216">
        <v>1.5</v>
      </c>
      <c r="F22" s="208"/>
      <c r="G22" s="446">
        <f t="shared" ref="G22" si="3">ROUND(F22*E22,0)</f>
        <v>0</v>
      </c>
    </row>
    <row r="23" spans="1:10" ht="15.75" thickBot="1">
      <c r="A23" s="453"/>
      <c r="B23" s="283"/>
      <c r="C23" s="282"/>
      <c r="D23" s="284" t="s">
        <v>40</v>
      </c>
      <c r="E23" s="284"/>
      <c r="F23" s="284"/>
      <c r="G23" s="448">
        <f>SUM(G22:G22)</f>
        <v>0</v>
      </c>
    </row>
    <row r="24" spans="1:10" ht="15.75" thickBot="1">
      <c r="A24" s="449">
        <v>4</v>
      </c>
      <c r="B24" s="281"/>
      <c r="C24" s="10" t="s">
        <v>11</v>
      </c>
      <c r="D24" s="209"/>
      <c r="E24" s="210"/>
      <c r="F24" s="210"/>
      <c r="G24" s="450"/>
    </row>
    <row r="25" spans="1:10" ht="12.75" customHeight="1">
      <c r="A25" s="451">
        <v>4.0999999999999996</v>
      </c>
      <c r="B25" s="49">
        <v>167</v>
      </c>
      <c r="C25" s="13" t="s">
        <v>18</v>
      </c>
      <c r="D25" s="211" t="s">
        <v>0</v>
      </c>
      <c r="E25" s="212">
        <v>23.76</v>
      </c>
      <c r="F25" s="213"/>
      <c r="G25" s="446">
        <f t="shared" ref="G25:G26" si="4">ROUND(F25*E25,0)</f>
        <v>0</v>
      </c>
    </row>
    <row r="26" spans="1:10" ht="24">
      <c r="A26" s="452">
        <v>4.2</v>
      </c>
      <c r="B26" s="55">
        <v>5852</v>
      </c>
      <c r="C26" s="20" t="s">
        <v>110</v>
      </c>
      <c r="D26" s="235" t="s">
        <v>4</v>
      </c>
      <c r="E26" s="216">
        <v>10.199999999999999</v>
      </c>
      <c r="F26" s="208"/>
      <c r="G26" s="446">
        <f t="shared" si="4"/>
        <v>0</v>
      </c>
    </row>
    <row r="27" spans="1:10" ht="15.75" thickBot="1">
      <c r="A27" s="453"/>
      <c r="B27" s="283"/>
      <c r="C27" s="282"/>
      <c r="D27" s="284" t="s">
        <v>40</v>
      </c>
      <c r="E27" s="284"/>
      <c r="F27" s="284"/>
      <c r="G27" s="448">
        <f>SUM(G25:G26)</f>
        <v>0</v>
      </c>
    </row>
    <row r="28" spans="1:10" ht="15.75" thickBot="1">
      <c r="A28" s="459"/>
      <c r="B28" s="74"/>
      <c r="C28" s="76"/>
      <c r="D28" s="72" t="s">
        <v>90</v>
      </c>
      <c r="E28" s="264" t="s">
        <v>91</v>
      </c>
      <c r="F28" s="264"/>
      <c r="G28" s="460">
        <f>+G14+G20+G23+G27</f>
        <v>0</v>
      </c>
    </row>
    <row r="29" spans="1:10" ht="15.75" thickBot="1">
      <c r="A29" s="459"/>
      <c r="B29" s="74"/>
      <c r="C29" s="78"/>
      <c r="D29" s="225">
        <v>0.26500000000000001</v>
      </c>
      <c r="E29" s="265" t="s">
        <v>92</v>
      </c>
      <c r="F29" s="265"/>
      <c r="G29" s="461">
        <f>+D29*G28</f>
        <v>0</v>
      </c>
    </row>
    <row r="30" spans="1:10" ht="15.75" thickBot="1">
      <c r="A30" s="459"/>
      <c r="B30" s="74"/>
      <c r="C30" s="78"/>
      <c r="D30" s="79">
        <v>0.01</v>
      </c>
      <c r="E30" s="265" t="s">
        <v>93</v>
      </c>
      <c r="F30" s="265"/>
      <c r="G30" s="461">
        <f>G28*1%</f>
        <v>0</v>
      </c>
    </row>
    <row r="31" spans="1:10" ht="15.75" thickBot="1">
      <c r="A31" s="459"/>
      <c r="B31" s="74"/>
      <c r="C31" s="78"/>
      <c r="D31" s="79">
        <v>0.05</v>
      </c>
      <c r="E31" s="265" t="s">
        <v>94</v>
      </c>
      <c r="F31" s="265"/>
      <c r="G31" s="461">
        <f>+G28*D31</f>
        <v>0</v>
      </c>
    </row>
    <row r="32" spans="1:10" ht="15.75" thickBot="1">
      <c r="A32" s="462"/>
      <c r="B32" s="74"/>
      <c r="C32" s="78"/>
      <c r="D32" s="224">
        <f>+D29+D30+D31</f>
        <v>0.32500000000000001</v>
      </c>
      <c r="E32" s="266" t="s">
        <v>95</v>
      </c>
      <c r="F32" s="267"/>
      <c r="G32" s="461">
        <f>SUM(G29:G31)</f>
        <v>0</v>
      </c>
    </row>
    <row r="33" spans="1:12" ht="15.75" thickBot="1">
      <c r="A33" s="463" t="str">
        <f>+'PRESUPUESTO (3)'!A113:C113</f>
        <v>Según base de datos Construplan actualizada Julio 23 de 2021</v>
      </c>
      <c r="B33" s="268"/>
      <c r="C33" s="269"/>
      <c r="D33" s="81">
        <v>1</v>
      </c>
      <c r="E33" s="270" t="s">
        <v>96</v>
      </c>
      <c r="F33" s="270"/>
      <c r="G33" s="461">
        <f>G32+G28</f>
        <v>0</v>
      </c>
    </row>
    <row r="34" spans="1:12" ht="15.75" thickBot="1">
      <c r="A34" s="459"/>
      <c r="B34" s="74"/>
      <c r="C34" s="75"/>
      <c r="D34" s="271" t="s">
        <v>97</v>
      </c>
      <c r="E34" s="272"/>
      <c r="F34" s="273"/>
      <c r="G34" s="251">
        <f>ROUND(G33,0)</f>
        <v>0</v>
      </c>
      <c r="K34" s="117"/>
      <c r="L34" s="117"/>
    </row>
    <row r="35" spans="1:12">
      <c r="A35" s="459"/>
      <c r="B35" s="74"/>
      <c r="C35" s="75"/>
      <c r="D35" s="261"/>
      <c r="E35" s="261"/>
      <c r="F35" s="261"/>
      <c r="G35" s="464"/>
    </row>
    <row r="36" spans="1:12">
      <c r="A36" s="465"/>
      <c r="B36" s="85"/>
      <c r="C36" s="86"/>
      <c r="D36" s="87"/>
      <c r="E36" s="88"/>
      <c r="F36" s="89"/>
      <c r="G36" s="466"/>
    </row>
    <row r="37" spans="1:12" ht="33">
      <c r="A37" s="467" t="s">
        <v>98</v>
      </c>
      <c r="B37" s="92"/>
      <c r="C37" s="92"/>
      <c r="D37" s="93"/>
      <c r="E37" s="94"/>
      <c r="F37" s="95"/>
      <c r="G37" s="468"/>
    </row>
    <row r="38" spans="1:12">
      <c r="A38" s="469"/>
      <c r="B38" s="98"/>
      <c r="C38" s="98"/>
      <c r="D38" s="99"/>
      <c r="E38" s="94"/>
      <c r="F38" s="95"/>
      <c r="G38" s="470"/>
    </row>
    <row r="39" spans="1:12" ht="15" customHeight="1">
      <c r="A39" s="469"/>
      <c r="B39" s="252" t="s">
        <v>282</v>
      </c>
      <c r="C39" s="252"/>
      <c r="D39" s="99"/>
      <c r="E39" s="253"/>
      <c r="F39" s="253"/>
      <c r="G39" s="471"/>
    </row>
    <row r="40" spans="1:12" ht="15" customHeight="1">
      <c r="A40" s="472"/>
      <c r="B40" s="255" t="s">
        <v>281</v>
      </c>
      <c r="C40" s="252"/>
      <c r="D40" s="102"/>
      <c r="E40" s="256"/>
      <c r="F40" s="256"/>
      <c r="G40" s="473"/>
    </row>
    <row r="41" spans="1:12" ht="15.75" thickBot="1">
      <c r="A41" s="474"/>
      <c r="B41" s="475"/>
      <c r="C41" s="475"/>
      <c r="D41" s="476"/>
      <c r="E41" s="477"/>
      <c r="F41" s="477"/>
      <c r="G41" s="478"/>
    </row>
  </sheetData>
  <mergeCells count="36">
    <mergeCell ref="D34:F34"/>
    <mergeCell ref="D35:F35"/>
    <mergeCell ref="B39:C39"/>
    <mergeCell ref="E39:G39"/>
    <mergeCell ref="B40:C40"/>
    <mergeCell ref="E40:G41"/>
    <mergeCell ref="B41:C41"/>
    <mergeCell ref="E29:F29"/>
    <mergeCell ref="E30:F30"/>
    <mergeCell ref="E31:F31"/>
    <mergeCell ref="E32:F32"/>
    <mergeCell ref="A33:C33"/>
    <mergeCell ref="E33:F33"/>
    <mergeCell ref="D20:F20"/>
    <mergeCell ref="E28:F28"/>
    <mergeCell ref="A23:C23"/>
    <mergeCell ref="D23:F23"/>
    <mergeCell ref="A24:B24"/>
    <mergeCell ref="A27:C27"/>
    <mergeCell ref="D27:F27"/>
    <mergeCell ref="A21:B21"/>
    <mergeCell ref="A7:G7"/>
    <mergeCell ref="A8:G8"/>
    <mergeCell ref="A1:D4"/>
    <mergeCell ref="E1:G1"/>
    <mergeCell ref="F3:G3"/>
    <mergeCell ref="A5:G5"/>
    <mergeCell ref="A6:G6"/>
    <mergeCell ref="A12:B12"/>
    <mergeCell ref="E4:F4"/>
    <mergeCell ref="A10:G10"/>
    <mergeCell ref="F2:G2"/>
    <mergeCell ref="A14:C14"/>
    <mergeCell ref="D14:F14"/>
    <mergeCell ref="A15:B15"/>
    <mergeCell ref="A20:C20"/>
  </mergeCells>
  <dataValidations count="1">
    <dataValidation type="list" allowBlank="1" showInputMessage="1" showErrorMessage="1" sqref="C15:C19 C12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63" workbookViewId="0">
      <selection activeCell="A81" sqref="A81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3.85546875" customWidth="1"/>
    <col min="7" max="7" width="17.7109375" customWidth="1"/>
    <col min="9" max="9" width="16.7109375" bestFit="1" customWidth="1"/>
    <col min="11" max="11" width="15.5703125" bestFit="1" customWidth="1"/>
    <col min="12" max="12" width="14" bestFit="1" customWidth="1"/>
  </cols>
  <sheetData>
    <row r="1" spans="1:8" ht="15.75" customHeight="1">
      <c r="A1" s="297"/>
      <c r="B1" s="298"/>
      <c r="C1" s="298"/>
      <c r="D1" s="299"/>
      <c r="E1" s="306" t="s">
        <v>129</v>
      </c>
      <c r="F1" s="307"/>
      <c r="G1" s="308"/>
    </row>
    <row r="2" spans="1:8" ht="15.75" customHeight="1">
      <c r="A2" s="300"/>
      <c r="B2" s="301"/>
      <c r="C2" s="301"/>
      <c r="D2" s="302"/>
      <c r="E2" s="228" t="s">
        <v>127</v>
      </c>
      <c r="F2" s="111" t="e">
        <f>#REF!</f>
        <v>#REF!</v>
      </c>
      <c r="G2" s="229" t="s">
        <v>0</v>
      </c>
    </row>
    <row r="3" spans="1:8" ht="15.75" customHeight="1">
      <c r="A3" s="300"/>
      <c r="B3" s="301"/>
      <c r="C3" s="301"/>
      <c r="D3" s="302"/>
      <c r="E3" s="228" t="s">
        <v>31</v>
      </c>
      <c r="F3" s="309">
        <v>2021</v>
      </c>
      <c r="G3" s="310"/>
    </row>
    <row r="4" spans="1:8" ht="62.25" customHeight="1" thickBot="1">
      <c r="A4" s="303"/>
      <c r="B4" s="304"/>
      <c r="C4" s="304"/>
      <c r="D4" s="305"/>
      <c r="E4" s="337" t="s">
        <v>234</v>
      </c>
      <c r="F4" s="338"/>
      <c r="G4" s="339"/>
    </row>
    <row r="5" spans="1:8">
      <c r="A5" s="311" t="s">
        <v>32</v>
      </c>
      <c r="B5" s="312"/>
      <c r="C5" s="312"/>
      <c r="D5" s="312"/>
      <c r="E5" s="312"/>
      <c r="F5" s="312"/>
      <c r="G5" s="313"/>
    </row>
    <row r="6" spans="1:8">
      <c r="A6" s="314" t="s">
        <v>33</v>
      </c>
      <c r="B6" s="315"/>
      <c r="C6" s="315"/>
      <c r="D6" s="315"/>
      <c r="E6" s="315"/>
      <c r="F6" s="315"/>
      <c r="G6" s="316"/>
    </row>
    <row r="7" spans="1:8" ht="15.75" customHeight="1">
      <c r="A7" s="317" t="s">
        <v>34</v>
      </c>
      <c r="B7" s="318"/>
      <c r="C7" s="318"/>
      <c r="D7" s="318"/>
      <c r="E7" s="318"/>
      <c r="F7" s="318"/>
      <c r="G7" s="319"/>
    </row>
    <row r="8" spans="1:8" ht="16.5" customHeight="1">
      <c r="A8" s="320" t="s">
        <v>205</v>
      </c>
      <c r="B8" s="321"/>
      <c r="C8" s="321"/>
      <c r="D8" s="321"/>
      <c r="E8" s="321"/>
      <c r="F8" s="321"/>
      <c r="G8" s="322"/>
    </row>
    <row r="9" spans="1:8" hidden="1">
      <c r="A9" s="1"/>
      <c r="B9" s="2"/>
      <c r="C9" s="2"/>
      <c r="D9" s="2"/>
      <c r="E9" s="2"/>
      <c r="F9" s="2"/>
      <c r="G9" s="3"/>
    </row>
    <row r="10" spans="1:8" ht="18" customHeight="1" thickBot="1">
      <c r="A10" s="323" t="s">
        <v>35</v>
      </c>
      <c r="B10" s="324"/>
      <c r="C10" s="324"/>
      <c r="D10" s="324"/>
      <c r="E10" s="324"/>
      <c r="F10" s="324"/>
      <c r="G10" s="325"/>
    </row>
    <row r="11" spans="1:8" ht="23.25" customHeight="1" thickBot="1">
      <c r="A11" s="4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9" t="s">
        <v>39</v>
      </c>
    </row>
    <row r="12" spans="1:8" ht="23.25" customHeight="1" thickBot="1">
      <c r="A12" s="119"/>
      <c r="B12" s="120" t="s">
        <v>152</v>
      </c>
      <c r="C12" s="340" t="s">
        <v>153</v>
      </c>
      <c r="D12" s="341"/>
      <c r="E12" s="341"/>
      <c r="F12" s="341"/>
      <c r="G12" s="342"/>
    </row>
    <row r="13" spans="1:8" ht="15.75" customHeight="1" thickBot="1">
      <c r="A13" s="290">
        <v>1</v>
      </c>
      <c r="B13" s="291"/>
      <c r="C13" s="10" t="s">
        <v>27</v>
      </c>
      <c r="D13" s="326"/>
      <c r="E13" s="327"/>
      <c r="F13" s="327"/>
      <c r="G13" s="328"/>
    </row>
    <row r="14" spans="1:8" ht="12.75" customHeight="1">
      <c r="A14" s="11">
        <v>1.1000000000000001</v>
      </c>
      <c r="B14" s="12">
        <v>5343</v>
      </c>
      <c r="C14" s="13" t="s">
        <v>22</v>
      </c>
      <c r="D14" s="193" t="s">
        <v>0</v>
      </c>
      <c r="E14" s="194">
        <v>4.79</v>
      </c>
      <c r="F14" s="195">
        <v>6418</v>
      </c>
      <c r="G14" s="17">
        <f>ROUND(F14*E14,0)</f>
        <v>30742</v>
      </c>
    </row>
    <row r="15" spans="1:8" ht="12.75" customHeight="1">
      <c r="A15" s="18">
        <v>1.2</v>
      </c>
      <c r="B15" s="19">
        <v>5137</v>
      </c>
      <c r="C15" s="20" t="s">
        <v>14</v>
      </c>
      <c r="D15" s="226" t="s">
        <v>0</v>
      </c>
      <c r="E15" s="194">
        <v>4.79</v>
      </c>
      <c r="F15" s="196">
        <v>6494</v>
      </c>
      <c r="G15" s="22">
        <f>ROUND(F15*E15,0)</f>
        <v>31106</v>
      </c>
      <c r="H15">
        <v>4</v>
      </c>
    </row>
    <row r="16" spans="1:8" ht="15.75" thickBot="1">
      <c r="A16" s="295"/>
      <c r="B16" s="296"/>
      <c r="C16" s="295"/>
      <c r="D16" s="294" t="s">
        <v>40</v>
      </c>
      <c r="E16" s="294"/>
      <c r="F16" s="294"/>
      <c r="G16" s="121">
        <f>SUM(G14:G15)</f>
        <v>61848</v>
      </c>
      <c r="H16">
        <v>4</v>
      </c>
    </row>
    <row r="17" spans="1:10" ht="15.75" thickBot="1">
      <c r="A17" s="290">
        <v>2</v>
      </c>
      <c r="B17" s="291"/>
      <c r="C17" s="10" t="s">
        <v>1</v>
      </c>
      <c r="D17" s="197"/>
      <c r="E17" s="198"/>
      <c r="F17" s="198"/>
      <c r="G17" s="25"/>
    </row>
    <row r="18" spans="1:10" ht="12.75" customHeight="1">
      <c r="A18" s="26">
        <v>2.1</v>
      </c>
      <c r="B18" s="27">
        <v>5138</v>
      </c>
      <c r="C18" s="13" t="s">
        <v>102</v>
      </c>
      <c r="D18" s="193" t="s">
        <v>2</v>
      </c>
      <c r="E18" s="194">
        <v>1.26</v>
      </c>
      <c r="F18" s="195">
        <v>48343</v>
      </c>
      <c r="G18" s="17">
        <f>ROUND(F18*E18,0)</f>
        <v>60912</v>
      </c>
    </row>
    <row r="19" spans="1:10" ht="12.75" customHeight="1">
      <c r="A19" s="28">
        <v>2.2000000000000002</v>
      </c>
      <c r="B19" s="29">
        <v>4441</v>
      </c>
      <c r="C19" s="30" t="s">
        <v>8</v>
      </c>
      <c r="D19" s="199" t="s">
        <v>2</v>
      </c>
      <c r="E19" s="179">
        <v>0.5</v>
      </c>
      <c r="F19" s="200">
        <v>608332</v>
      </c>
      <c r="G19" s="34">
        <f>ROUND(F19*E19,0)</f>
        <v>304166</v>
      </c>
    </row>
    <row r="20" spans="1:10" ht="12.75" customHeight="1">
      <c r="A20" s="26">
        <v>2.2999999999999998</v>
      </c>
      <c r="B20" s="35">
        <v>5067</v>
      </c>
      <c r="C20" s="30" t="s">
        <v>41</v>
      </c>
      <c r="D20" s="199" t="s">
        <v>5</v>
      </c>
      <c r="E20" s="179">
        <v>0</v>
      </c>
      <c r="F20" s="200">
        <v>5560</v>
      </c>
      <c r="G20" s="34">
        <f t="shared" ref="G20:G22" si="0">ROUND(F20*E20,0)</f>
        <v>0</v>
      </c>
    </row>
    <row r="21" spans="1:10" ht="12.75" customHeight="1">
      <c r="A21" s="28">
        <v>2.4</v>
      </c>
      <c r="B21" s="36">
        <v>5346</v>
      </c>
      <c r="C21" s="20" t="s">
        <v>103</v>
      </c>
      <c r="D21" s="226" t="s">
        <v>2</v>
      </c>
      <c r="E21" s="201">
        <v>1.26</v>
      </c>
      <c r="F21" s="202">
        <v>374988</v>
      </c>
      <c r="G21" s="34">
        <f t="shared" si="0"/>
        <v>472485</v>
      </c>
    </row>
    <row r="22" spans="1:10" ht="12.75" customHeight="1">
      <c r="A22" s="26">
        <v>2.5</v>
      </c>
      <c r="B22" s="36">
        <v>6587</v>
      </c>
      <c r="C22" s="20" t="s">
        <v>104</v>
      </c>
      <c r="D22" s="226" t="s">
        <v>2</v>
      </c>
      <c r="E22" s="201">
        <v>0.27</v>
      </c>
      <c r="F22" s="202">
        <v>18764</v>
      </c>
      <c r="G22" s="34">
        <f t="shared" si="0"/>
        <v>5066</v>
      </c>
      <c r="I22" s="127">
        <f>7.91-E22</f>
        <v>7.6400000000000006</v>
      </c>
    </row>
    <row r="23" spans="1:10" ht="15.75" thickBot="1">
      <c r="A23" s="292"/>
      <c r="B23" s="293"/>
      <c r="C23" s="292"/>
      <c r="D23" s="294" t="s">
        <v>40</v>
      </c>
      <c r="E23" s="294"/>
      <c r="F23" s="294"/>
      <c r="G23" s="121">
        <f>SUM(G18:G22)</f>
        <v>842629</v>
      </c>
      <c r="I23">
        <f>+E22*0.4</f>
        <v>0.10800000000000001</v>
      </c>
    </row>
    <row r="24" spans="1:10" ht="15.75" thickBot="1">
      <c r="A24" s="290">
        <v>3</v>
      </c>
      <c r="B24" s="291"/>
      <c r="C24" s="10" t="s">
        <v>9</v>
      </c>
      <c r="D24" s="197"/>
      <c r="E24" s="198"/>
      <c r="F24" s="198"/>
      <c r="G24" s="25"/>
    </row>
    <row r="25" spans="1:10" ht="12.75" customHeight="1">
      <c r="A25" s="28">
        <v>3.1</v>
      </c>
      <c r="B25" s="39">
        <v>5288</v>
      </c>
      <c r="C25" s="30" t="s">
        <v>42</v>
      </c>
      <c r="D25" s="203" t="s">
        <v>4</v>
      </c>
      <c r="E25" s="204">
        <v>14.9</v>
      </c>
      <c r="F25" s="205">
        <v>39930</v>
      </c>
      <c r="G25" s="34">
        <f>ROUND(F25*E25,0)</f>
        <v>594957</v>
      </c>
    </row>
    <row r="26" spans="1:10" ht="12.75" customHeight="1">
      <c r="A26" s="28">
        <v>3.2</v>
      </c>
      <c r="B26" s="39">
        <v>6588</v>
      </c>
      <c r="C26" s="30" t="s">
        <v>15</v>
      </c>
      <c r="D26" s="203" t="s">
        <v>4</v>
      </c>
      <c r="E26" s="206">
        <v>15.88</v>
      </c>
      <c r="F26" s="62">
        <v>27480</v>
      </c>
      <c r="G26" s="34">
        <f t="shared" ref="G26:G28" si="1">ROUND(F26*E26,0)</f>
        <v>436382</v>
      </c>
    </row>
    <row r="27" spans="1:10" ht="12.75" customHeight="1">
      <c r="A27" s="28">
        <v>3.3</v>
      </c>
      <c r="B27" s="39">
        <v>6472</v>
      </c>
      <c r="C27" s="30" t="s">
        <v>43</v>
      </c>
      <c r="D27" s="203" t="s">
        <v>0</v>
      </c>
      <c r="E27" s="204">
        <v>4.42</v>
      </c>
      <c r="F27" s="205">
        <v>87768</v>
      </c>
      <c r="G27" s="34">
        <f t="shared" si="1"/>
        <v>387935</v>
      </c>
    </row>
    <row r="28" spans="1:10" ht="24.75" customHeight="1">
      <c r="A28" s="28">
        <v>3.4</v>
      </c>
      <c r="B28" s="39">
        <v>5802</v>
      </c>
      <c r="C28" s="30" t="s">
        <v>24</v>
      </c>
      <c r="D28" s="203" t="s">
        <v>0</v>
      </c>
      <c r="E28" s="206">
        <v>63.66</v>
      </c>
      <c r="F28" s="62">
        <v>65012</v>
      </c>
      <c r="G28" s="34">
        <f t="shared" si="1"/>
        <v>4138664</v>
      </c>
    </row>
    <row r="29" spans="1:10" ht="15.75" thickBot="1">
      <c r="A29" s="292"/>
      <c r="B29" s="293"/>
      <c r="C29" s="292"/>
      <c r="D29" s="284" t="s">
        <v>40</v>
      </c>
      <c r="E29" s="284"/>
      <c r="F29" s="284"/>
      <c r="G29" s="122">
        <f>SUM(G25:G28)</f>
        <v>5557938</v>
      </c>
    </row>
    <row r="30" spans="1:10" ht="15.75" thickBot="1">
      <c r="A30" s="280">
        <v>4</v>
      </c>
      <c r="B30" s="281"/>
      <c r="C30" s="10" t="s">
        <v>16</v>
      </c>
      <c r="D30" s="209"/>
      <c r="E30" s="210"/>
      <c r="F30" s="210"/>
      <c r="G30" s="47"/>
    </row>
    <row r="31" spans="1:10" ht="12.75" customHeight="1">
      <c r="A31" s="48">
        <v>4.0999999999999996</v>
      </c>
      <c r="B31" s="49">
        <v>6456</v>
      </c>
      <c r="C31" s="13" t="s">
        <v>17</v>
      </c>
      <c r="D31" s="211" t="s">
        <v>0</v>
      </c>
      <c r="E31" s="212">
        <v>76.44</v>
      </c>
      <c r="F31" s="213">
        <v>43205</v>
      </c>
      <c r="G31" s="34">
        <f>ROUND(F31*E31,0)</f>
        <v>3302590</v>
      </c>
      <c r="J31">
        <f>2.5*2.5</f>
        <v>6.25</v>
      </c>
    </row>
    <row r="32" spans="1:10" ht="19.5" customHeight="1">
      <c r="A32" s="53">
        <v>4.2</v>
      </c>
      <c r="B32" s="54">
        <v>121</v>
      </c>
      <c r="C32" s="30" t="s">
        <v>10</v>
      </c>
      <c r="D32" s="203" t="s">
        <v>0</v>
      </c>
      <c r="E32" s="206">
        <v>38.01</v>
      </c>
      <c r="F32" s="62">
        <v>20516</v>
      </c>
      <c r="G32" s="34">
        <f>F32*E32</f>
        <v>779813.15999999992</v>
      </c>
    </row>
    <row r="33" spans="1:10" ht="12.75" customHeight="1">
      <c r="A33" s="53">
        <v>4.3</v>
      </c>
      <c r="B33" s="54">
        <v>126</v>
      </c>
      <c r="C33" s="30" t="s">
        <v>25</v>
      </c>
      <c r="D33" s="203" t="s">
        <v>0</v>
      </c>
      <c r="E33" s="206">
        <v>4.5</v>
      </c>
      <c r="F33" s="62">
        <v>22331</v>
      </c>
      <c r="G33" s="34">
        <f t="shared" ref="G33:G35" si="2">ROUND(F33*E33,0)</f>
        <v>100490</v>
      </c>
    </row>
    <row r="34" spans="1:10" ht="24">
      <c r="A34" s="53">
        <v>4.4000000000000004</v>
      </c>
      <c r="B34" s="39">
        <v>6025</v>
      </c>
      <c r="C34" s="30" t="s">
        <v>108</v>
      </c>
      <c r="D34" s="203" t="s">
        <v>0</v>
      </c>
      <c r="E34" s="214">
        <v>8.3800000000000008</v>
      </c>
      <c r="F34" s="62">
        <v>48109</v>
      </c>
      <c r="G34" s="34">
        <f t="shared" si="2"/>
        <v>403153</v>
      </c>
    </row>
    <row r="35" spans="1:10" ht="24">
      <c r="A35" s="28">
        <v>4.5</v>
      </c>
      <c r="B35" s="39">
        <v>6506</v>
      </c>
      <c r="C35" s="30" t="s">
        <v>109</v>
      </c>
      <c r="D35" s="203" t="s">
        <v>0</v>
      </c>
      <c r="E35" s="214">
        <v>3.07</v>
      </c>
      <c r="F35" s="62">
        <v>54128</v>
      </c>
      <c r="G35" s="34">
        <f t="shared" si="2"/>
        <v>166173</v>
      </c>
      <c r="J35" s="118"/>
    </row>
    <row r="36" spans="1:10" ht="15.75" thickBot="1">
      <c r="A36" s="282"/>
      <c r="B36" s="283"/>
      <c r="C36" s="282"/>
      <c r="D36" s="284" t="s">
        <v>40</v>
      </c>
      <c r="E36" s="284"/>
      <c r="F36" s="284"/>
      <c r="G36" s="122">
        <f>SUM(G31:G35)</f>
        <v>4752219.16</v>
      </c>
    </row>
    <row r="37" spans="1:10" ht="15.75" thickBot="1">
      <c r="A37" s="280">
        <v>5</v>
      </c>
      <c r="B37" s="281"/>
      <c r="C37" s="10" t="s">
        <v>44</v>
      </c>
      <c r="D37" s="209"/>
      <c r="E37" s="210"/>
      <c r="F37" s="210"/>
      <c r="G37" s="47"/>
    </row>
    <row r="38" spans="1:10" ht="24">
      <c r="A38" s="11">
        <v>5.0999999999999996</v>
      </c>
      <c r="B38" s="12" t="s">
        <v>203</v>
      </c>
      <c r="C38" s="13" t="s">
        <v>232</v>
      </c>
      <c r="D38" s="211" t="s">
        <v>0</v>
      </c>
      <c r="E38" s="215">
        <v>3.92</v>
      </c>
      <c r="F38" s="213">
        <v>285338</v>
      </c>
      <c r="G38" s="34">
        <f t="shared" ref="G38:G39" si="3">ROUND(F38*E38,0)</f>
        <v>1118525</v>
      </c>
    </row>
    <row r="39" spans="1:10" ht="24">
      <c r="A39" s="18">
        <v>5.2</v>
      </c>
      <c r="B39" s="19">
        <v>7272</v>
      </c>
      <c r="C39" s="20" t="s">
        <v>28</v>
      </c>
      <c r="D39" s="227" t="s">
        <v>0</v>
      </c>
      <c r="E39" s="216">
        <v>5</v>
      </c>
      <c r="F39" s="208">
        <v>548831</v>
      </c>
      <c r="G39" s="34">
        <f t="shared" si="3"/>
        <v>2744155</v>
      </c>
    </row>
    <row r="40" spans="1:10" ht="15.75" thickBot="1">
      <c r="A40" s="282"/>
      <c r="B40" s="283"/>
      <c r="C40" s="282"/>
      <c r="D40" s="284" t="s">
        <v>40</v>
      </c>
      <c r="E40" s="284"/>
      <c r="F40" s="284"/>
      <c r="G40" s="122">
        <f>SUM(G38:G39)</f>
        <v>3862680</v>
      </c>
    </row>
    <row r="41" spans="1:10" ht="15.75" thickBot="1">
      <c r="A41" s="280">
        <v>6</v>
      </c>
      <c r="B41" s="281"/>
      <c r="C41" s="10" t="s">
        <v>11</v>
      </c>
      <c r="D41" s="209"/>
      <c r="E41" s="210"/>
      <c r="F41" s="210"/>
      <c r="G41" s="47"/>
    </row>
    <row r="42" spans="1:10" ht="12.75" customHeight="1">
      <c r="A42" s="48">
        <v>6.1</v>
      </c>
      <c r="B42" s="49">
        <v>167</v>
      </c>
      <c r="C42" s="13" t="s">
        <v>18</v>
      </c>
      <c r="D42" s="211" t="s">
        <v>0</v>
      </c>
      <c r="E42" s="212">
        <v>172.2</v>
      </c>
      <c r="F42" s="213">
        <v>31267</v>
      </c>
      <c r="G42" s="34">
        <f t="shared" ref="G42:G43" si="4">ROUND(F42*E42,0)</f>
        <v>5384177</v>
      </c>
    </row>
    <row r="43" spans="1:10" ht="24">
      <c r="A43" s="53">
        <v>6.2</v>
      </c>
      <c r="B43" s="55">
        <v>5852</v>
      </c>
      <c r="C43" s="20" t="s">
        <v>110</v>
      </c>
      <c r="D43" s="227" t="s">
        <v>4</v>
      </c>
      <c r="E43" s="216">
        <v>42</v>
      </c>
      <c r="F43" s="208">
        <v>29351</v>
      </c>
      <c r="G43" s="34">
        <f t="shared" si="4"/>
        <v>1232742</v>
      </c>
    </row>
    <row r="44" spans="1:10" ht="15.75" thickBot="1">
      <c r="A44" s="282"/>
      <c r="B44" s="283"/>
      <c r="C44" s="282"/>
      <c r="D44" s="284" t="s">
        <v>40</v>
      </c>
      <c r="E44" s="284"/>
      <c r="F44" s="284"/>
      <c r="G44" s="122">
        <f>SUM(G42:G43)</f>
        <v>6616919</v>
      </c>
    </row>
    <row r="45" spans="1:10" ht="15.75" thickBot="1">
      <c r="A45" s="262" t="s">
        <v>45</v>
      </c>
      <c r="B45" s="263"/>
      <c r="C45" s="10" t="s">
        <v>46</v>
      </c>
      <c r="D45" s="197"/>
      <c r="E45" s="198"/>
      <c r="F45" s="198"/>
      <c r="G45" s="25"/>
    </row>
    <row r="46" spans="1:10" ht="48">
      <c r="A46" s="57" t="s">
        <v>224</v>
      </c>
      <c r="B46" s="58" t="s">
        <v>111</v>
      </c>
      <c r="C46" s="105" t="s">
        <v>112</v>
      </c>
      <c r="D46" s="199" t="s">
        <v>7</v>
      </c>
      <c r="E46" s="217">
        <v>6</v>
      </c>
      <c r="F46" s="61">
        <v>77615</v>
      </c>
      <c r="G46" s="34">
        <f t="shared" ref="G46:G52" si="5">ROUND(F46*E46,0)</f>
        <v>465690</v>
      </c>
    </row>
    <row r="47" spans="1:10" ht="39.75" customHeight="1">
      <c r="A47" s="56" t="s">
        <v>225</v>
      </c>
      <c r="B47" s="58" t="s">
        <v>137</v>
      </c>
      <c r="C47" s="105" t="s">
        <v>136</v>
      </c>
      <c r="D47" s="199" t="s">
        <v>7</v>
      </c>
      <c r="E47" s="217">
        <v>4</v>
      </c>
      <c r="F47" s="61">
        <v>70566</v>
      </c>
      <c r="G47" s="34">
        <f t="shared" si="5"/>
        <v>282264</v>
      </c>
    </row>
    <row r="48" spans="1:10" ht="39.75" customHeight="1">
      <c r="A48" s="56" t="s">
        <v>226</v>
      </c>
      <c r="B48" s="58" t="s">
        <v>139</v>
      </c>
      <c r="C48" s="105" t="s">
        <v>138</v>
      </c>
      <c r="D48" s="199" t="s">
        <v>7</v>
      </c>
      <c r="E48" s="217">
        <v>2</v>
      </c>
      <c r="F48" s="61">
        <v>83795</v>
      </c>
      <c r="G48" s="34">
        <f t="shared" si="5"/>
        <v>167590</v>
      </c>
    </row>
    <row r="49" spans="1:7" ht="24">
      <c r="A49" s="56" t="s">
        <v>227</v>
      </c>
      <c r="B49" s="58" t="s">
        <v>113</v>
      </c>
      <c r="C49" s="105" t="s">
        <v>114</v>
      </c>
      <c r="D49" s="199" t="s">
        <v>7</v>
      </c>
      <c r="E49" s="217">
        <v>6</v>
      </c>
      <c r="F49" s="61">
        <v>9742</v>
      </c>
      <c r="G49" s="34">
        <f t="shared" si="5"/>
        <v>58452</v>
      </c>
    </row>
    <row r="50" spans="1:7" ht="36">
      <c r="A50" s="57" t="s">
        <v>228</v>
      </c>
      <c r="B50" s="116" t="s">
        <v>143</v>
      </c>
      <c r="C50" s="105" t="s">
        <v>144</v>
      </c>
      <c r="D50" s="199" t="s">
        <v>7</v>
      </c>
      <c r="E50" s="217">
        <v>6</v>
      </c>
      <c r="F50" s="61">
        <v>81147</v>
      </c>
      <c r="G50" s="34">
        <f t="shared" si="5"/>
        <v>486882</v>
      </c>
    </row>
    <row r="51" spans="1:7" ht="24">
      <c r="A51" s="56" t="s">
        <v>229</v>
      </c>
      <c r="B51" s="58" t="s">
        <v>115</v>
      </c>
      <c r="C51" s="105" t="s">
        <v>116</v>
      </c>
      <c r="D51" s="199" t="s">
        <v>7</v>
      </c>
      <c r="E51" s="217">
        <v>1</v>
      </c>
      <c r="F51" s="61">
        <v>125114</v>
      </c>
      <c r="G51" s="34">
        <f t="shared" si="5"/>
        <v>125114</v>
      </c>
    </row>
    <row r="52" spans="1:7">
      <c r="A52" s="57" t="s">
        <v>230</v>
      </c>
      <c r="B52" s="58" t="s">
        <v>117</v>
      </c>
      <c r="C52" s="105" t="s">
        <v>118</v>
      </c>
      <c r="D52" s="199" t="s">
        <v>7</v>
      </c>
      <c r="E52" s="217">
        <v>3</v>
      </c>
      <c r="F52" s="61">
        <v>23273</v>
      </c>
      <c r="G52" s="34">
        <f t="shared" si="5"/>
        <v>69819</v>
      </c>
    </row>
    <row r="53" spans="1:7" ht="15.75" customHeight="1" thickBot="1">
      <c r="A53" s="285"/>
      <c r="B53" s="286"/>
      <c r="C53" s="285"/>
      <c r="D53" s="287" t="s">
        <v>40</v>
      </c>
      <c r="E53" s="288"/>
      <c r="F53" s="289"/>
      <c r="G53" s="121">
        <f>SUM(G46:G52)</f>
        <v>1655811</v>
      </c>
    </row>
    <row r="54" spans="1:7" ht="15.75" thickBot="1">
      <c r="A54" s="262" t="s">
        <v>47</v>
      </c>
      <c r="B54" s="263"/>
      <c r="C54" s="10" t="s">
        <v>48</v>
      </c>
      <c r="D54" s="197"/>
      <c r="E54" s="198"/>
      <c r="F54" s="198"/>
      <c r="G54" s="25"/>
    </row>
    <row r="55" spans="1:7" ht="12.75" customHeight="1">
      <c r="A55" s="57" t="s">
        <v>49</v>
      </c>
      <c r="B55" s="58" t="s">
        <v>50</v>
      </c>
      <c r="C55" s="30" t="s">
        <v>51</v>
      </c>
      <c r="D55" s="199" t="s">
        <v>7</v>
      </c>
      <c r="E55" s="217">
        <v>3</v>
      </c>
      <c r="F55" s="61">
        <v>53004</v>
      </c>
      <c r="G55" s="34">
        <f t="shared" ref="G55:G73" si="6">ROUND(F55*E55,0)</f>
        <v>159012</v>
      </c>
    </row>
    <row r="56" spans="1:7" ht="12.75" customHeight="1">
      <c r="A56" s="57" t="s">
        <v>52</v>
      </c>
      <c r="B56" s="58" t="s">
        <v>53</v>
      </c>
      <c r="C56" s="30" t="s">
        <v>54</v>
      </c>
      <c r="D56" s="199" t="s">
        <v>7</v>
      </c>
      <c r="E56" s="217">
        <v>2</v>
      </c>
      <c r="F56" s="61">
        <v>45924</v>
      </c>
      <c r="G56" s="34">
        <f t="shared" si="6"/>
        <v>91848</v>
      </c>
    </row>
    <row r="57" spans="1:7" ht="12.75" customHeight="1">
      <c r="A57" s="57" t="s">
        <v>55</v>
      </c>
      <c r="B57" s="58" t="s">
        <v>56</v>
      </c>
      <c r="C57" s="30" t="s">
        <v>57</v>
      </c>
      <c r="D57" s="199" t="s">
        <v>7</v>
      </c>
      <c r="E57" s="217">
        <v>2</v>
      </c>
      <c r="F57" s="62">
        <v>105607</v>
      </c>
      <c r="G57" s="34">
        <f t="shared" si="6"/>
        <v>211214</v>
      </c>
    </row>
    <row r="58" spans="1:7" ht="12.75" customHeight="1">
      <c r="A58" s="57" t="s">
        <v>58</v>
      </c>
      <c r="B58" s="58" t="s">
        <v>59</v>
      </c>
      <c r="C58" s="30" t="s">
        <v>60</v>
      </c>
      <c r="D58" s="199" t="s">
        <v>7</v>
      </c>
      <c r="E58" s="217">
        <v>1</v>
      </c>
      <c r="F58" s="61">
        <v>112599</v>
      </c>
      <c r="G58" s="34">
        <f t="shared" si="6"/>
        <v>112599</v>
      </c>
    </row>
    <row r="59" spans="1:7" ht="12.75" customHeight="1">
      <c r="A59" s="57" t="s">
        <v>61</v>
      </c>
      <c r="B59" s="115" t="s">
        <v>132</v>
      </c>
      <c r="C59" s="30" t="s">
        <v>131</v>
      </c>
      <c r="D59" s="199" t="s">
        <v>7</v>
      </c>
      <c r="E59" s="217">
        <v>1</v>
      </c>
      <c r="F59" s="62">
        <v>12345</v>
      </c>
      <c r="G59" s="34">
        <f t="shared" si="6"/>
        <v>12345</v>
      </c>
    </row>
    <row r="60" spans="1:7" ht="12.75" customHeight="1">
      <c r="A60" s="57" t="s">
        <v>206</v>
      </c>
      <c r="B60" s="115" t="s">
        <v>133</v>
      </c>
      <c r="C60" s="30" t="s">
        <v>134</v>
      </c>
      <c r="D60" s="199" t="s">
        <v>7</v>
      </c>
      <c r="E60" s="217">
        <v>1</v>
      </c>
      <c r="F60" s="62">
        <v>28076</v>
      </c>
      <c r="G60" s="34">
        <f t="shared" si="6"/>
        <v>28076</v>
      </c>
    </row>
    <row r="61" spans="1:7" ht="12.75" customHeight="1">
      <c r="A61" s="57" t="s">
        <v>207</v>
      </c>
      <c r="B61" s="115" t="s">
        <v>62</v>
      </c>
      <c r="C61" s="30" t="s">
        <v>119</v>
      </c>
      <c r="D61" s="199" t="s">
        <v>7</v>
      </c>
      <c r="E61" s="217">
        <v>1</v>
      </c>
      <c r="F61" s="62">
        <v>389516</v>
      </c>
      <c r="G61" s="34">
        <f t="shared" si="6"/>
        <v>389516</v>
      </c>
    </row>
    <row r="62" spans="1:7" ht="12.75" customHeight="1">
      <c r="A62" s="57" t="s">
        <v>208</v>
      </c>
      <c r="B62" s="115" t="s">
        <v>64</v>
      </c>
      <c r="C62" s="30" t="s">
        <v>65</v>
      </c>
      <c r="D62" s="199" t="s">
        <v>4</v>
      </c>
      <c r="E62" s="217">
        <v>4</v>
      </c>
      <c r="F62" s="61">
        <v>18747</v>
      </c>
      <c r="G62" s="34">
        <f t="shared" si="6"/>
        <v>74988</v>
      </c>
    </row>
    <row r="63" spans="1:7" ht="12.75" customHeight="1">
      <c r="A63" s="57" t="s">
        <v>209</v>
      </c>
      <c r="B63" s="115" t="s">
        <v>67</v>
      </c>
      <c r="C63" s="30" t="s">
        <v>68</v>
      </c>
      <c r="D63" s="199" t="s">
        <v>4</v>
      </c>
      <c r="E63" s="217">
        <v>6</v>
      </c>
      <c r="F63" s="61">
        <v>25826</v>
      </c>
      <c r="G63" s="34">
        <f t="shared" si="6"/>
        <v>154956</v>
      </c>
    </row>
    <row r="64" spans="1:7" ht="12.75" customHeight="1">
      <c r="A64" s="57" t="s">
        <v>210</v>
      </c>
      <c r="B64" s="115" t="s">
        <v>70</v>
      </c>
      <c r="C64" s="30" t="s">
        <v>71</v>
      </c>
      <c r="D64" s="199" t="s">
        <v>4</v>
      </c>
      <c r="E64" s="217">
        <v>6</v>
      </c>
      <c r="F64" s="61">
        <v>35147</v>
      </c>
      <c r="G64" s="34">
        <f t="shared" si="6"/>
        <v>210882</v>
      </c>
    </row>
    <row r="65" spans="1:7" ht="12.75" customHeight="1">
      <c r="A65" s="57" t="s">
        <v>213</v>
      </c>
      <c r="B65" s="58" t="s">
        <v>77</v>
      </c>
      <c r="C65" s="30" t="s">
        <v>78</v>
      </c>
      <c r="D65" s="199" t="s">
        <v>4</v>
      </c>
      <c r="E65" s="217">
        <v>18</v>
      </c>
      <c r="F65" s="61">
        <v>5391</v>
      </c>
      <c r="G65" s="34">
        <f t="shared" si="6"/>
        <v>97038</v>
      </c>
    </row>
    <row r="66" spans="1:7" ht="16.5" customHeight="1">
      <c r="A66" s="57" t="s">
        <v>214</v>
      </c>
      <c r="B66" s="58" t="s">
        <v>80</v>
      </c>
      <c r="C66" s="30" t="s">
        <v>120</v>
      </c>
      <c r="D66" s="199" t="s">
        <v>4</v>
      </c>
      <c r="E66" s="217">
        <v>3</v>
      </c>
      <c r="F66" s="61">
        <v>7204</v>
      </c>
      <c r="G66" s="34">
        <f t="shared" si="6"/>
        <v>21612</v>
      </c>
    </row>
    <row r="67" spans="1:7" ht="24">
      <c r="A67" s="57" t="s">
        <v>215</v>
      </c>
      <c r="B67" s="58" t="s">
        <v>121</v>
      </c>
      <c r="C67" s="30" t="s">
        <v>122</v>
      </c>
      <c r="D67" s="199" t="s">
        <v>7</v>
      </c>
      <c r="E67" s="217">
        <v>1</v>
      </c>
      <c r="F67" s="61">
        <v>235045</v>
      </c>
      <c r="G67" s="34">
        <f t="shared" si="6"/>
        <v>235045</v>
      </c>
    </row>
    <row r="68" spans="1:7">
      <c r="A68" s="57" t="s">
        <v>216</v>
      </c>
      <c r="B68" s="63" t="s">
        <v>123</v>
      </c>
      <c r="C68" s="20" t="s">
        <v>124</v>
      </c>
      <c r="D68" s="199" t="s">
        <v>7</v>
      </c>
      <c r="E68" s="219">
        <v>1</v>
      </c>
      <c r="F68" s="65">
        <v>102826</v>
      </c>
      <c r="G68" s="34">
        <f t="shared" si="6"/>
        <v>102826</v>
      </c>
    </row>
    <row r="69" spans="1:7" ht="24">
      <c r="A69" s="57" t="s">
        <v>217</v>
      </c>
      <c r="B69" s="58" t="s">
        <v>146</v>
      </c>
      <c r="C69" s="30" t="s">
        <v>145</v>
      </c>
      <c r="D69" s="199" t="s">
        <v>7</v>
      </c>
      <c r="E69" s="219">
        <v>1</v>
      </c>
      <c r="F69" s="65">
        <v>899687</v>
      </c>
      <c r="G69" s="34">
        <f t="shared" si="6"/>
        <v>899687</v>
      </c>
    </row>
    <row r="70" spans="1:7" ht="24">
      <c r="A70" s="57" t="s">
        <v>220</v>
      </c>
      <c r="B70" s="58" t="s">
        <v>85</v>
      </c>
      <c r="C70" s="30" t="s">
        <v>19</v>
      </c>
      <c r="D70" s="199" t="s">
        <v>7</v>
      </c>
      <c r="E70" s="219">
        <v>1</v>
      </c>
      <c r="F70" s="65">
        <v>604182</v>
      </c>
      <c r="G70" s="34">
        <f t="shared" si="6"/>
        <v>604182</v>
      </c>
    </row>
    <row r="71" spans="1:7" ht="24">
      <c r="A71" s="57" t="s">
        <v>221</v>
      </c>
      <c r="B71" s="115" t="s">
        <v>87</v>
      </c>
      <c r="C71" s="107" t="s">
        <v>20</v>
      </c>
      <c r="D71" s="199" t="s">
        <v>7</v>
      </c>
      <c r="E71" s="220">
        <v>1</v>
      </c>
      <c r="F71" s="61">
        <v>90462</v>
      </c>
      <c r="G71" s="34">
        <f t="shared" si="6"/>
        <v>90462</v>
      </c>
    </row>
    <row r="72" spans="1:7" ht="24">
      <c r="A72" s="57" t="s">
        <v>222</v>
      </c>
      <c r="B72" s="114" t="s">
        <v>130</v>
      </c>
      <c r="C72" s="30" t="s">
        <v>201</v>
      </c>
      <c r="D72" s="199" t="s">
        <v>7</v>
      </c>
      <c r="E72" s="220">
        <v>1</v>
      </c>
      <c r="F72" s="61">
        <v>75948</v>
      </c>
      <c r="G72" s="34">
        <f t="shared" si="6"/>
        <v>75948</v>
      </c>
    </row>
    <row r="73" spans="1:7" ht="12.75" customHeight="1" thickBot="1">
      <c r="A73" s="57" t="s">
        <v>223</v>
      </c>
      <c r="B73" s="67" t="s">
        <v>89</v>
      </c>
      <c r="C73" s="68" t="s">
        <v>21</v>
      </c>
      <c r="D73" s="221" t="s">
        <v>7</v>
      </c>
      <c r="E73" s="222">
        <v>1</v>
      </c>
      <c r="F73" s="223">
        <v>213336</v>
      </c>
      <c r="G73" s="17">
        <f t="shared" si="6"/>
        <v>213336</v>
      </c>
    </row>
    <row r="74" spans="1:7" ht="15.75" customHeight="1" thickBot="1">
      <c r="A74" s="274"/>
      <c r="B74" s="275"/>
      <c r="C74" s="276"/>
      <c r="D74" s="277" t="s">
        <v>40</v>
      </c>
      <c r="E74" s="278"/>
      <c r="F74" s="279"/>
      <c r="G74" s="121">
        <f>SUM(G55:G73)</f>
        <v>3785572</v>
      </c>
    </row>
    <row r="75" spans="1:7" ht="15.75" thickBot="1">
      <c r="A75" s="73"/>
      <c r="B75" s="74"/>
      <c r="C75" s="76"/>
      <c r="D75" s="72" t="s">
        <v>90</v>
      </c>
      <c r="E75" s="264" t="s">
        <v>91</v>
      </c>
      <c r="F75" s="264"/>
      <c r="G75" s="77">
        <f>+G16+G23+G29+G36+G40+G44+G53+G74</f>
        <v>27135616.16</v>
      </c>
    </row>
    <row r="76" spans="1:7" ht="15.75" thickBot="1">
      <c r="A76" s="73"/>
      <c r="B76" s="74"/>
      <c r="C76" s="78"/>
      <c r="D76" s="225">
        <v>0.26500000000000001</v>
      </c>
      <c r="E76" s="265" t="s">
        <v>92</v>
      </c>
      <c r="F76" s="265"/>
      <c r="G76" s="71">
        <f>+D76*G75</f>
        <v>7190938.2824000008</v>
      </c>
    </row>
    <row r="77" spans="1:7" ht="15.75" thickBot="1">
      <c r="A77" s="73"/>
      <c r="B77" s="74"/>
      <c r="C77" s="78"/>
      <c r="D77" s="79">
        <v>0.01</v>
      </c>
      <c r="E77" s="265" t="s">
        <v>93</v>
      </c>
      <c r="F77" s="265"/>
      <c r="G77" s="71">
        <f>G75*1%</f>
        <v>271356.16159999999</v>
      </c>
    </row>
    <row r="78" spans="1:7" ht="15.75" thickBot="1">
      <c r="A78" s="73"/>
      <c r="B78" s="74"/>
      <c r="C78" s="78"/>
      <c r="D78" s="79">
        <v>0.05</v>
      </c>
      <c r="E78" s="265" t="s">
        <v>94</v>
      </c>
      <c r="F78" s="265"/>
      <c r="G78" s="71">
        <f>G75*5%</f>
        <v>1356780.8080000002</v>
      </c>
    </row>
    <row r="79" spans="1:7" ht="15.75" thickBot="1">
      <c r="A79" s="80"/>
      <c r="B79" s="74"/>
      <c r="C79" s="78"/>
      <c r="D79" s="224">
        <f>+D76+D77+D78</f>
        <v>0.32500000000000001</v>
      </c>
      <c r="E79" s="266" t="s">
        <v>95</v>
      </c>
      <c r="F79" s="267"/>
      <c r="G79" s="71">
        <f>SUM(G76:G78)</f>
        <v>8819075.2520000003</v>
      </c>
    </row>
    <row r="80" spans="1:7" ht="15.75" thickBot="1">
      <c r="A80" s="343" t="str">
        <f>+'PRESUPUESTO (3)'!A113:C113</f>
        <v>Según base de datos Construplan actualizada Julio 23 de 2021</v>
      </c>
      <c r="B80" s="344"/>
      <c r="C80" s="345"/>
      <c r="D80" s="81">
        <v>1</v>
      </c>
      <c r="E80" s="270" t="s">
        <v>96</v>
      </c>
      <c r="F80" s="270"/>
      <c r="G80" s="71">
        <f>G79+G75</f>
        <v>35954691.412</v>
      </c>
    </row>
    <row r="81" spans="1:12" ht="15.75" thickBot="1">
      <c r="A81" s="73"/>
      <c r="B81" s="74"/>
      <c r="C81" s="75"/>
      <c r="D81" s="271" t="s">
        <v>97</v>
      </c>
      <c r="E81" s="272"/>
      <c r="F81" s="273"/>
      <c r="G81" s="82">
        <f>ROUND(G80,0)</f>
        <v>35954691</v>
      </c>
      <c r="I81" s="117">
        <f>+'FLOR ALBA MONTAÑA'!G91*3</f>
        <v>0</v>
      </c>
      <c r="K81" s="117"/>
      <c r="L81" s="117"/>
    </row>
    <row r="82" spans="1:12">
      <c r="A82" s="73"/>
      <c r="B82" s="74"/>
      <c r="C82" s="75"/>
      <c r="D82" s="261"/>
      <c r="E82" s="261"/>
      <c r="F82" s="261"/>
      <c r="G82" s="83"/>
      <c r="I82" s="117">
        <f>+'ANA ISABEL PARRA'!G34</f>
        <v>0</v>
      </c>
    </row>
    <row r="83" spans="1:12">
      <c r="A83" s="84"/>
      <c r="B83" s="85"/>
      <c r="C83" s="86"/>
      <c r="D83" s="87"/>
      <c r="E83" s="88"/>
      <c r="F83" s="89"/>
      <c r="G83" s="90"/>
      <c r="I83" s="230">
        <f>+G81</f>
        <v>35954691</v>
      </c>
    </row>
    <row r="84" spans="1:12" ht="33">
      <c r="A84" s="91" t="s">
        <v>98</v>
      </c>
      <c r="B84" s="92"/>
      <c r="C84" s="92"/>
      <c r="D84" s="93"/>
      <c r="E84" s="94"/>
      <c r="F84" s="95"/>
      <c r="G84" s="96"/>
      <c r="I84" s="232">
        <f>SUM(I81:I83)</f>
        <v>35954691</v>
      </c>
      <c r="K84" s="117">
        <v>201127800</v>
      </c>
      <c r="L84" s="231">
        <f>+I84-K84</f>
        <v>-165173109</v>
      </c>
    </row>
    <row r="85" spans="1:12">
      <c r="A85" s="97"/>
      <c r="B85" s="98"/>
      <c r="C85" s="98"/>
      <c r="D85" s="99"/>
      <c r="E85" s="94"/>
      <c r="F85" s="95"/>
      <c r="G85" s="100"/>
    </row>
    <row r="86" spans="1:12">
      <c r="A86" s="97"/>
      <c r="B86" s="252" t="s">
        <v>99</v>
      </c>
      <c r="C86" s="252"/>
      <c r="D86" s="99"/>
      <c r="E86" s="253"/>
      <c r="F86" s="253"/>
      <c r="G86" s="254"/>
      <c r="K86" s="117">
        <v>20112880</v>
      </c>
    </row>
    <row r="87" spans="1:12">
      <c r="A87" s="101"/>
      <c r="B87" s="255" t="s">
        <v>100</v>
      </c>
      <c r="C87" s="252"/>
      <c r="D87" s="102"/>
      <c r="E87" s="256"/>
      <c r="F87" s="256"/>
      <c r="G87" s="257"/>
    </row>
    <row r="88" spans="1:12">
      <c r="A88" s="103"/>
      <c r="B88" s="260" t="s">
        <v>101</v>
      </c>
      <c r="C88" s="260"/>
      <c r="D88" s="104"/>
      <c r="E88" s="258"/>
      <c r="F88" s="258"/>
      <c r="G88" s="259"/>
    </row>
    <row r="90" spans="1:12">
      <c r="I90" t="s">
        <v>235</v>
      </c>
    </row>
  </sheetData>
  <mergeCells count="49">
    <mergeCell ref="D81:F81"/>
    <mergeCell ref="D82:F82"/>
    <mergeCell ref="B86:C86"/>
    <mergeCell ref="E86:G86"/>
    <mergeCell ref="B87:C87"/>
    <mergeCell ref="E87:G88"/>
    <mergeCell ref="B88:C88"/>
    <mergeCell ref="E76:F76"/>
    <mergeCell ref="E77:F77"/>
    <mergeCell ref="E78:F78"/>
    <mergeCell ref="E79:F79"/>
    <mergeCell ref="A80:C80"/>
    <mergeCell ref="E80:F80"/>
    <mergeCell ref="E75:F75"/>
    <mergeCell ref="A40:C40"/>
    <mergeCell ref="D40:F40"/>
    <mergeCell ref="A41:B41"/>
    <mergeCell ref="A44:C44"/>
    <mergeCell ref="D44:F44"/>
    <mergeCell ref="A45:B45"/>
    <mergeCell ref="A53:C53"/>
    <mergeCell ref="D53:F53"/>
    <mergeCell ref="A54:B54"/>
    <mergeCell ref="A74:C74"/>
    <mergeCell ref="D74:F74"/>
    <mergeCell ref="A37:B37"/>
    <mergeCell ref="A16:C16"/>
    <mergeCell ref="D16:F16"/>
    <mergeCell ref="A17:B17"/>
    <mergeCell ref="A23:C23"/>
    <mergeCell ref="D23:F23"/>
    <mergeCell ref="A24:B24"/>
    <mergeCell ref="A29:C29"/>
    <mergeCell ref="D29:F29"/>
    <mergeCell ref="A30:B30"/>
    <mergeCell ref="A36:C36"/>
    <mergeCell ref="D36:F36"/>
    <mergeCell ref="A7:G7"/>
    <mergeCell ref="A8:G8"/>
    <mergeCell ref="A10:G10"/>
    <mergeCell ref="C12:G12"/>
    <mergeCell ref="A13:B13"/>
    <mergeCell ref="D13:G13"/>
    <mergeCell ref="A6:G6"/>
    <mergeCell ref="A1:D4"/>
    <mergeCell ref="E1:G1"/>
    <mergeCell ref="F3:G3"/>
    <mergeCell ref="E4:G4"/>
    <mergeCell ref="A5:G5"/>
  </mergeCells>
  <dataValidations count="1">
    <dataValidation type="list" allowBlank="1" showInputMessage="1" showErrorMessage="1" sqref="C17:C18 C24 C30 C26 C32:C35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63" workbookViewId="0">
      <selection activeCell="F81" sqref="F81"/>
    </sheetView>
  </sheetViews>
  <sheetFormatPr baseColWidth="10" defaultRowHeight="15"/>
  <cols>
    <col min="1" max="1" width="8.7109375" customWidth="1"/>
    <col min="2" max="2" width="9.42578125" customWidth="1"/>
    <col min="3" max="3" width="43.7109375" customWidth="1"/>
    <col min="4" max="4" width="8.7109375" customWidth="1"/>
    <col min="5" max="5" width="10.42578125" customWidth="1"/>
    <col min="6" max="6" width="13.85546875" customWidth="1"/>
    <col min="7" max="7" width="17.7109375" customWidth="1"/>
  </cols>
  <sheetData>
    <row r="1" spans="1:7" ht="15.75" customHeight="1">
      <c r="A1" s="297"/>
      <c r="B1" s="298"/>
      <c r="C1" s="298"/>
      <c r="D1" s="299"/>
      <c r="E1" s="346" t="s">
        <v>266</v>
      </c>
      <c r="F1" s="347"/>
      <c r="G1" s="348"/>
    </row>
    <row r="2" spans="1:7" ht="15.75" customHeight="1">
      <c r="A2" s="300"/>
      <c r="B2" s="301"/>
      <c r="C2" s="301"/>
      <c r="D2" s="302"/>
      <c r="E2" s="228" t="s">
        <v>31</v>
      </c>
      <c r="F2" s="335">
        <v>2021</v>
      </c>
      <c r="G2" s="336"/>
    </row>
    <row r="3" spans="1:7" ht="15.75" customHeight="1">
      <c r="A3" s="300"/>
      <c r="B3" s="301"/>
      <c r="C3" s="301"/>
      <c r="D3" s="302"/>
      <c r="E3" s="228" t="s">
        <v>256</v>
      </c>
      <c r="F3" s="309" t="s">
        <v>265</v>
      </c>
      <c r="G3" s="310"/>
    </row>
    <row r="4" spans="1:7" ht="62.25" customHeight="1" thickBot="1">
      <c r="A4" s="303"/>
      <c r="B4" s="304"/>
      <c r="C4" s="304"/>
      <c r="D4" s="305"/>
      <c r="E4" s="329" t="s">
        <v>278</v>
      </c>
      <c r="F4" s="334"/>
      <c r="G4" s="234" t="s">
        <v>254</v>
      </c>
    </row>
    <row r="5" spans="1:7">
      <c r="A5" s="423" t="s">
        <v>32</v>
      </c>
      <c r="B5" s="312"/>
      <c r="C5" s="312"/>
      <c r="D5" s="312"/>
      <c r="E5" s="312"/>
      <c r="F5" s="312"/>
      <c r="G5" s="424"/>
    </row>
    <row r="6" spans="1:7">
      <c r="A6" s="425" t="s">
        <v>33</v>
      </c>
      <c r="B6" s="315"/>
      <c r="C6" s="315"/>
      <c r="D6" s="315"/>
      <c r="E6" s="315"/>
      <c r="F6" s="315"/>
      <c r="G6" s="426"/>
    </row>
    <row r="7" spans="1:7" ht="15.75" customHeight="1">
      <c r="A7" s="427" t="s">
        <v>34</v>
      </c>
      <c r="B7" s="318"/>
      <c r="C7" s="318"/>
      <c r="D7" s="318"/>
      <c r="E7" s="318"/>
      <c r="F7" s="318"/>
      <c r="G7" s="428"/>
    </row>
    <row r="8" spans="1:7" ht="16.5" customHeight="1">
      <c r="A8" s="479" t="s">
        <v>12</v>
      </c>
      <c r="B8" s="332"/>
      <c r="C8" s="332"/>
      <c r="D8" s="332"/>
      <c r="E8" s="332"/>
      <c r="F8" s="332"/>
      <c r="G8" s="480"/>
    </row>
    <row r="9" spans="1:7" hidden="1">
      <c r="A9" s="431"/>
      <c r="B9" s="2"/>
      <c r="C9" s="2"/>
      <c r="D9" s="2"/>
      <c r="E9" s="2"/>
      <c r="F9" s="2"/>
      <c r="G9" s="432"/>
    </row>
    <row r="10" spans="1:7" ht="18" customHeight="1" thickBot="1">
      <c r="A10" s="433" t="s">
        <v>35</v>
      </c>
      <c r="B10" s="324"/>
      <c r="C10" s="324"/>
      <c r="D10" s="324"/>
      <c r="E10" s="324"/>
      <c r="F10" s="324"/>
      <c r="G10" s="434"/>
    </row>
    <row r="11" spans="1:7" ht="23.25" customHeight="1" thickBot="1">
      <c r="A11" s="5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8" t="s">
        <v>39</v>
      </c>
    </row>
    <row r="12" spans="1:7" ht="15.75" customHeight="1" thickBot="1">
      <c r="A12" s="435">
        <v>1</v>
      </c>
      <c r="B12" s="291"/>
      <c r="C12" s="10" t="s">
        <v>27</v>
      </c>
      <c r="D12" s="326"/>
      <c r="E12" s="327"/>
      <c r="F12" s="327"/>
      <c r="G12" s="436"/>
    </row>
    <row r="13" spans="1:7" ht="12.75" customHeight="1">
      <c r="A13" s="437">
        <v>1.1000000000000001</v>
      </c>
      <c r="B13" s="12">
        <v>5343</v>
      </c>
      <c r="C13" s="13" t="s">
        <v>22</v>
      </c>
      <c r="D13" s="193" t="s">
        <v>0</v>
      </c>
      <c r="E13" s="194">
        <v>4.79</v>
      </c>
      <c r="F13" s="195"/>
      <c r="G13" s="438">
        <f>ROUND(F13*E13,0)</f>
        <v>0</v>
      </c>
    </row>
    <row r="14" spans="1:7" ht="12.75" customHeight="1">
      <c r="A14" s="439">
        <v>1.2</v>
      </c>
      <c r="B14" s="19">
        <v>5137</v>
      </c>
      <c r="C14" s="20" t="s">
        <v>14</v>
      </c>
      <c r="D14" s="233" t="s">
        <v>0</v>
      </c>
      <c r="E14" s="194">
        <v>4.79</v>
      </c>
      <c r="F14" s="196"/>
      <c r="G14" s="440">
        <f>ROUND(F14*E14,0)</f>
        <v>0</v>
      </c>
    </row>
    <row r="15" spans="1:7" ht="15.75" thickBot="1">
      <c r="A15" s="441"/>
      <c r="B15" s="296"/>
      <c r="C15" s="295"/>
      <c r="D15" s="294" t="s">
        <v>40</v>
      </c>
      <c r="E15" s="294"/>
      <c r="F15" s="294"/>
      <c r="G15" s="442">
        <f>SUM(G13:G14)</f>
        <v>0</v>
      </c>
    </row>
    <row r="16" spans="1:7" ht="15.75" thickBot="1">
      <c r="A16" s="435">
        <v>2</v>
      </c>
      <c r="B16" s="291"/>
      <c r="C16" s="10" t="s">
        <v>1</v>
      </c>
      <c r="D16" s="197"/>
      <c r="E16" s="198"/>
      <c r="F16" s="198"/>
      <c r="G16" s="443"/>
    </row>
    <row r="17" spans="1:7" ht="12.75" customHeight="1">
      <c r="A17" s="444">
        <v>2.1</v>
      </c>
      <c r="B17" s="27">
        <v>5138</v>
      </c>
      <c r="C17" s="13" t="s">
        <v>102</v>
      </c>
      <c r="D17" s="193" t="s">
        <v>2</v>
      </c>
      <c r="E17" s="194">
        <v>0.82</v>
      </c>
      <c r="F17" s="195"/>
      <c r="G17" s="438">
        <f>ROUND(F17*E17,0)</f>
        <v>0</v>
      </c>
    </row>
    <row r="18" spans="1:7" ht="12.75" customHeight="1">
      <c r="A18" s="445">
        <v>2.2000000000000002</v>
      </c>
      <c r="B18" s="29">
        <v>4441</v>
      </c>
      <c r="C18" s="30" t="s">
        <v>8</v>
      </c>
      <c r="D18" s="199" t="s">
        <v>2</v>
      </c>
      <c r="E18" s="179">
        <v>0.32</v>
      </c>
      <c r="F18" s="200"/>
      <c r="G18" s="446">
        <f>ROUND(F18*E18,0)</f>
        <v>0</v>
      </c>
    </row>
    <row r="19" spans="1:7" ht="12.75" customHeight="1">
      <c r="A19" s="444">
        <v>2.2999999999999998</v>
      </c>
      <c r="B19" s="35">
        <v>5067</v>
      </c>
      <c r="C19" s="30" t="s">
        <v>41</v>
      </c>
      <c r="D19" s="199" t="s">
        <v>5</v>
      </c>
      <c r="E19" s="179">
        <v>180</v>
      </c>
      <c r="F19" s="200"/>
      <c r="G19" s="446">
        <f t="shared" ref="G19:G21" si="0">ROUND(F19*E19,0)</f>
        <v>0</v>
      </c>
    </row>
    <row r="20" spans="1:7" ht="12.75" customHeight="1">
      <c r="A20" s="445">
        <v>2.4</v>
      </c>
      <c r="B20" s="36">
        <v>5346</v>
      </c>
      <c r="C20" s="20" t="s">
        <v>103</v>
      </c>
      <c r="D20" s="233" t="s">
        <v>2</v>
      </c>
      <c r="E20" s="201">
        <v>0.82</v>
      </c>
      <c r="F20" s="202"/>
      <c r="G20" s="446">
        <f t="shared" si="0"/>
        <v>0</v>
      </c>
    </row>
    <row r="21" spans="1:7" ht="12.75" customHeight="1">
      <c r="A21" s="444">
        <v>2.5</v>
      </c>
      <c r="B21" s="36">
        <v>6587</v>
      </c>
      <c r="C21" s="20" t="s">
        <v>104</v>
      </c>
      <c r="D21" s="233" t="s">
        <v>2</v>
      </c>
      <c r="E21" s="201">
        <v>0.27</v>
      </c>
      <c r="F21" s="202"/>
      <c r="G21" s="446">
        <f t="shared" si="0"/>
        <v>0</v>
      </c>
    </row>
    <row r="22" spans="1:7" ht="15.75" thickBot="1">
      <c r="A22" s="447"/>
      <c r="B22" s="293"/>
      <c r="C22" s="292"/>
      <c r="D22" s="294" t="s">
        <v>40</v>
      </c>
      <c r="E22" s="294"/>
      <c r="F22" s="294"/>
      <c r="G22" s="442">
        <f>SUM(G17:G21)</f>
        <v>0</v>
      </c>
    </row>
    <row r="23" spans="1:7" ht="15.75" thickBot="1">
      <c r="A23" s="435">
        <v>3</v>
      </c>
      <c r="B23" s="291"/>
      <c r="C23" s="10" t="s">
        <v>9</v>
      </c>
      <c r="D23" s="197"/>
      <c r="E23" s="198"/>
      <c r="F23" s="198"/>
      <c r="G23" s="443"/>
    </row>
    <row r="24" spans="1:7" ht="12.75" customHeight="1">
      <c r="A24" s="445">
        <v>3.1</v>
      </c>
      <c r="B24" s="39">
        <v>5288</v>
      </c>
      <c r="C24" s="30" t="s">
        <v>42</v>
      </c>
      <c r="D24" s="203" t="s">
        <v>4</v>
      </c>
      <c r="E24" s="204">
        <v>7.1</v>
      </c>
      <c r="F24" s="205"/>
      <c r="G24" s="446">
        <f>ROUND(F24*E24,0)</f>
        <v>0</v>
      </c>
    </row>
    <row r="25" spans="1:7" ht="12.75" customHeight="1">
      <c r="A25" s="445">
        <v>3.2</v>
      </c>
      <c r="B25" s="39">
        <v>6588</v>
      </c>
      <c r="C25" s="30" t="s">
        <v>15</v>
      </c>
      <c r="D25" s="203" t="s">
        <v>4</v>
      </c>
      <c r="E25" s="206">
        <v>10.28</v>
      </c>
      <c r="F25" s="62"/>
      <c r="G25" s="446">
        <f t="shared" ref="G25:G27" si="1">ROUND(F25*E25,0)</f>
        <v>0</v>
      </c>
    </row>
    <row r="26" spans="1:7" ht="12.75" customHeight="1">
      <c r="A26" s="445">
        <v>3.3</v>
      </c>
      <c r="B26" s="39">
        <v>6472</v>
      </c>
      <c r="C26" s="30" t="s">
        <v>43</v>
      </c>
      <c r="D26" s="203" t="s">
        <v>0</v>
      </c>
      <c r="E26" s="204">
        <v>4.42</v>
      </c>
      <c r="F26" s="205"/>
      <c r="G26" s="446">
        <f t="shared" si="1"/>
        <v>0</v>
      </c>
    </row>
    <row r="27" spans="1:7" ht="24.75" customHeight="1">
      <c r="A27" s="445">
        <v>3.4</v>
      </c>
      <c r="B27" s="39">
        <v>5802</v>
      </c>
      <c r="C27" s="30" t="s">
        <v>24</v>
      </c>
      <c r="D27" s="203" t="s">
        <v>0</v>
      </c>
      <c r="E27" s="206">
        <v>53.98</v>
      </c>
      <c r="F27" s="62"/>
      <c r="G27" s="446">
        <f t="shared" si="1"/>
        <v>0</v>
      </c>
    </row>
    <row r="28" spans="1:7" ht="15.75" thickBot="1">
      <c r="A28" s="447"/>
      <c r="B28" s="293"/>
      <c r="C28" s="292"/>
      <c r="D28" s="284" t="s">
        <v>40</v>
      </c>
      <c r="E28" s="284"/>
      <c r="F28" s="284"/>
      <c r="G28" s="448">
        <f>SUM(G24:G27)</f>
        <v>0</v>
      </c>
    </row>
    <row r="29" spans="1:7" ht="15.75" thickBot="1">
      <c r="A29" s="449">
        <v>4</v>
      </c>
      <c r="B29" s="281"/>
      <c r="C29" s="10" t="s">
        <v>16</v>
      </c>
      <c r="D29" s="209"/>
      <c r="E29" s="210"/>
      <c r="F29" s="210"/>
      <c r="G29" s="450"/>
    </row>
    <row r="30" spans="1:7" ht="12.75" customHeight="1">
      <c r="A30" s="451">
        <v>4.0999999999999996</v>
      </c>
      <c r="B30" s="49">
        <v>6456</v>
      </c>
      <c r="C30" s="13" t="s">
        <v>17</v>
      </c>
      <c r="D30" s="211" t="s">
        <v>0</v>
      </c>
      <c r="E30" s="212">
        <v>14.2</v>
      </c>
      <c r="F30" s="213"/>
      <c r="G30" s="446">
        <f>ROUND(F30*E30,0)</f>
        <v>0</v>
      </c>
    </row>
    <row r="31" spans="1:7" ht="19.5" customHeight="1">
      <c r="A31" s="452">
        <v>4.2</v>
      </c>
      <c r="B31" s="54">
        <v>121</v>
      </c>
      <c r="C31" s="30" t="s">
        <v>10</v>
      </c>
      <c r="D31" s="203" t="s">
        <v>0</v>
      </c>
      <c r="E31" s="206">
        <v>38.01</v>
      </c>
      <c r="F31" s="62"/>
      <c r="G31" s="446">
        <f>F31*E31</f>
        <v>0</v>
      </c>
    </row>
    <row r="32" spans="1:7" ht="12.75" customHeight="1">
      <c r="A32" s="452">
        <v>4.3</v>
      </c>
      <c r="B32" s="54">
        <v>126</v>
      </c>
      <c r="C32" s="30" t="s">
        <v>25</v>
      </c>
      <c r="D32" s="203" t="s">
        <v>0</v>
      </c>
      <c r="E32" s="206">
        <v>4.5</v>
      </c>
      <c r="F32" s="62"/>
      <c r="G32" s="446">
        <f t="shared" ref="G32:G34" si="2">ROUND(F32*E32,0)</f>
        <v>0</v>
      </c>
    </row>
    <row r="33" spans="1:7" ht="24">
      <c r="A33" s="452">
        <v>4.4000000000000004</v>
      </c>
      <c r="B33" s="39">
        <v>6025</v>
      </c>
      <c r="C33" s="30" t="s">
        <v>108</v>
      </c>
      <c r="D33" s="203" t="s">
        <v>0</v>
      </c>
      <c r="E33" s="214">
        <v>8.3800000000000008</v>
      </c>
      <c r="F33" s="62"/>
      <c r="G33" s="446">
        <f t="shared" si="2"/>
        <v>0</v>
      </c>
    </row>
    <row r="34" spans="1:7" ht="24">
      <c r="A34" s="445">
        <v>4.5</v>
      </c>
      <c r="B34" s="39">
        <v>6506</v>
      </c>
      <c r="C34" s="30" t="s">
        <v>109</v>
      </c>
      <c r="D34" s="203" t="s">
        <v>0</v>
      </c>
      <c r="E34" s="214">
        <v>3.07</v>
      </c>
      <c r="F34" s="62"/>
      <c r="G34" s="446">
        <f t="shared" si="2"/>
        <v>0</v>
      </c>
    </row>
    <row r="35" spans="1:7" ht="15.75" thickBot="1">
      <c r="A35" s="453"/>
      <c r="B35" s="283"/>
      <c r="C35" s="282"/>
      <c r="D35" s="284" t="s">
        <v>40</v>
      </c>
      <c r="E35" s="284"/>
      <c r="F35" s="284"/>
      <c r="G35" s="448">
        <f>SUM(G30:G34)</f>
        <v>0</v>
      </c>
    </row>
    <row r="36" spans="1:7" ht="15.75" thickBot="1">
      <c r="A36" s="449">
        <v>5</v>
      </c>
      <c r="B36" s="281"/>
      <c r="C36" s="10" t="s">
        <v>44</v>
      </c>
      <c r="D36" s="209"/>
      <c r="E36" s="210"/>
      <c r="F36" s="210"/>
      <c r="G36" s="450"/>
    </row>
    <row r="37" spans="1:7" ht="24">
      <c r="A37" s="437">
        <v>5.0999999999999996</v>
      </c>
      <c r="B37" s="12" t="s">
        <v>203</v>
      </c>
      <c r="C37" s="13" t="s">
        <v>232</v>
      </c>
      <c r="D37" s="211" t="s">
        <v>0</v>
      </c>
      <c r="E37" s="215">
        <v>1.96</v>
      </c>
      <c r="F37" s="213"/>
      <c r="G37" s="446">
        <f t="shared" ref="G37:G38" si="3">ROUND(F37*E37,0)</f>
        <v>0</v>
      </c>
    </row>
    <row r="38" spans="1:7" ht="24">
      <c r="A38" s="439">
        <v>5.2</v>
      </c>
      <c r="B38" s="19">
        <v>7272</v>
      </c>
      <c r="C38" s="20" t="s">
        <v>28</v>
      </c>
      <c r="D38" s="235" t="s">
        <v>0</v>
      </c>
      <c r="E38" s="216">
        <v>3.2</v>
      </c>
      <c r="F38" s="208"/>
      <c r="G38" s="446">
        <f t="shared" si="3"/>
        <v>0</v>
      </c>
    </row>
    <row r="39" spans="1:7" ht="15.75" thickBot="1">
      <c r="A39" s="453"/>
      <c r="B39" s="283"/>
      <c r="C39" s="282"/>
      <c r="D39" s="284" t="s">
        <v>40</v>
      </c>
      <c r="E39" s="284"/>
      <c r="F39" s="284"/>
      <c r="G39" s="448">
        <f>SUM(G37:G38)</f>
        <v>0</v>
      </c>
    </row>
    <row r="40" spans="1:7" ht="15.75" thickBot="1">
      <c r="A40" s="454" t="s">
        <v>236</v>
      </c>
      <c r="B40" s="263"/>
      <c r="C40" s="10" t="s">
        <v>46</v>
      </c>
      <c r="D40" s="197"/>
      <c r="E40" s="198"/>
      <c r="F40" s="198"/>
      <c r="G40" s="443"/>
    </row>
    <row r="41" spans="1:7" ht="48">
      <c r="A41" s="455" t="s">
        <v>237</v>
      </c>
      <c r="B41" s="58" t="s">
        <v>111</v>
      </c>
      <c r="C41" s="105" t="s">
        <v>112</v>
      </c>
      <c r="D41" s="199" t="s">
        <v>7</v>
      </c>
      <c r="E41" s="217">
        <v>1</v>
      </c>
      <c r="F41" s="61"/>
      <c r="G41" s="446">
        <f t="shared" ref="G41:G44" si="4">ROUND(F41*E41,0)</f>
        <v>0</v>
      </c>
    </row>
    <row r="42" spans="1:7" ht="39.75" customHeight="1">
      <c r="A42" s="456" t="s">
        <v>238</v>
      </c>
      <c r="B42" s="58" t="s">
        <v>137</v>
      </c>
      <c r="C42" s="105" t="s">
        <v>136</v>
      </c>
      <c r="D42" s="199" t="s">
        <v>7</v>
      </c>
      <c r="E42" s="217">
        <v>1</v>
      </c>
      <c r="F42" s="61"/>
      <c r="G42" s="446">
        <f t="shared" si="4"/>
        <v>0</v>
      </c>
    </row>
    <row r="43" spans="1:7" ht="24">
      <c r="A43" s="456" t="s">
        <v>239</v>
      </c>
      <c r="B43" s="58" t="s">
        <v>113</v>
      </c>
      <c r="C43" s="105" t="s">
        <v>114</v>
      </c>
      <c r="D43" s="199" t="s">
        <v>7</v>
      </c>
      <c r="E43" s="217">
        <v>1</v>
      </c>
      <c r="F43" s="61"/>
      <c r="G43" s="446">
        <f t="shared" si="4"/>
        <v>0</v>
      </c>
    </row>
    <row r="44" spans="1:7" ht="36">
      <c r="A44" s="455" t="s">
        <v>240</v>
      </c>
      <c r="B44" s="116" t="s">
        <v>143</v>
      </c>
      <c r="C44" s="105" t="s">
        <v>144</v>
      </c>
      <c r="D44" s="199" t="s">
        <v>7</v>
      </c>
      <c r="E44" s="217">
        <v>1</v>
      </c>
      <c r="F44" s="61"/>
      <c r="G44" s="446">
        <f t="shared" si="4"/>
        <v>0</v>
      </c>
    </row>
    <row r="45" spans="1:7" ht="15.75" customHeight="1" thickBot="1">
      <c r="A45" s="457"/>
      <c r="B45" s="286"/>
      <c r="C45" s="285"/>
      <c r="D45" s="287" t="s">
        <v>40</v>
      </c>
      <c r="E45" s="288"/>
      <c r="F45" s="289"/>
      <c r="G45" s="442">
        <f>SUM(G41:G44)</f>
        <v>0</v>
      </c>
    </row>
    <row r="46" spans="1:7" ht="15.75" thickBot="1">
      <c r="A46" s="454" t="s">
        <v>45</v>
      </c>
      <c r="B46" s="263"/>
      <c r="C46" s="10" t="s">
        <v>250</v>
      </c>
      <c r="D46" s="197"/>
      <c r="E46" s="198"/>
      <c r="F46" s="198"/>
      <c r="G46" s="443"/>
    </row>
    <row r="47" spans="1:7" ht="12.75" customHeight="1">
      <c r="A47" s="455" t="s">
        <v>224</v>
      </c>
      <c r="B47" s="58" t="s">
        <v>50</v>
      </c>
      <c r="C47" s="30" t="s">
        <v>51</v>
      </c>
      <c r="D47" s="199" t="s">
        <v>7</v>
      </c>
      <c r="E47" s="217">
        <v>3</v>
      </c>
      <c r="F47" s="61"/>
      <c r="G47" s="446">
        <f t="shared" ref="G47:G63" si="5">ROUND(F47*E47,0)</f>
        <v>0</v>
      </c>
    </row>
    <row r="48" spans="1:7" ht="12.75" customHeight="1">
      <c r="A48" s="455" t="s">
        <v>225</v>
      </c>
      <c r="B48" s="58" t="s">
        <v>53</v>
      </c>
      <c r="C48" s="30" t="s">
        <v>54</v>
      </c>
      <c r="D48" s="199" t="s">
        <v>7</v>
      </c>
      <c r="E48" s="217">
        <v>2</v>
      </c>
      <c r="F48" s="61"/>
      <c r="G48" s="446">
        <f t="shared" si="5"/>
        <v>0</v>
      </c>
    </row>
    <row r="49" spans="1:7" ht="12.75" customHeight="1">
      <c r="A49" s="455" t="s">
        <v>226</v>
      </c>
      <c r="B49" s="58" t="s">
        <v>56</v>
      </c>
      <c r="C49" s="30" t="s">
        <v>57</v>
      </c>
      <c r="D49" s="199" t="s">
        <v>7</v>
      </c>
      <c r="E49" s="217">
        <v>2</v>
      </c>
      <c r="F49" s="62"/>
      <c r="G49" s="446">
        <f t="shared" si="5"/>
        <v>0</v>
      </c>
    </row>
    <row r="50" spans="1:7" ht="12.75" customHeight="1">
      <c r="A50" s="455" t="s">
        <v>227</v>
      </c>
      <c r="B50" s="58" t="s">
        <v>59</v>
      </c>
      <c r="C50" s="30" t="s">
        <v>60</v>
      </c>
      <c r="D50" s="199" t="s">
        <v>7</v>
      </c>
      <c r="E50" s="217">
        <v>1</v>
      </c>
      <c r="F50" s="61"/>
      <c r="G50" s="446">
        <f t="shared" si="5"/>
        <v>0</v>
      </c>
    </row>
    <row r="51" spans="1:7" ht="12.75" customHeight="1">
      <c r="A51" s="455" t="s">
        <v>228</v>
      </c>
      <c r="B51" s="115" t="s">
        <v>132</v>
      </c>
      <c r="C51" s="30" t="s">
        <v>131</v>
      </c>
      <c r="D51" s="199" t="s">
        <v>7</v>
      </c>
      <c r="E51" s="217">
        <v>1</v>
      </c>
      <c r="F51" s="62"/>
      <c r="G51" s="446">
        <f t="shared" si="5"/>
        <v>0</v>
      </c>
    </row>
    <row r="52" spans="1:7" ht="12.75" customHeight="1">
      <c r="A52" s="455" t="s">
        <v>229</v>
      </c>
      <c r="B52" s="115" t="s">
        <v>133</v>
      </c>
      <c r="C52" s="30" t="s">
        <v>134</v>
      </c>
      <c r="D52" s="199" t="s">
        <v>7</v>
      </c>
      <c r="E52" s="217">
        <v>1</v>
      </c>
      <c r="F52" s="62"/>
      <c r="G52" s="446">
        <f t="shared" si="5"/>
        <v>0</v>
      </c>
    </row>
    <row r="53" spans="1:7" ht="12.75" customHeight="1">
      <c r="A53" s="455" t="s">
        <v>230</v>
      </c>
      <c r="B53" s="115" t="s">
        <v>62</v>
      </c>
      <c r="C53" s="30" t="s">
        <v>119</v>
      </c>
      <c r="D53" s="199" t="s">
        <v>7</v>
      </c>
      <c r="E53" s="217">
        <v>1</v>
      </c>
      <c r="F53" s="62"/>
      <c r="G53" s="446">
        <f t="shared" si="5"/>
        <v>0</v>
      </c>
    </row>
    <row r="54" spans="1:7" ht="12.75" customHeight="1">
      <c r="A54" s="455" t="s">
        <v>231</v>
      </c>
      <c r="B54" s="115" t="s">
        <v>64</v>
      </c>
      <c r="C54" s="30" t="s">
        <v>65</v>
      </c>
      <c r="D54" s="199" t="s">
        <v>4</v>
      </c>
      <c r="E54" s="217">
        <v>4</v>
      </c>
      <c r="F54" s="61"/>
      <c r="G54" s="446">
        <f t="shared" si="5"/>
        <v>0</v>
      </c>
    </row>
    <row r="55" spans="1:7" ht="12.75" customHeight="1">
      <c r="A55" s="455" t="s">
        <v>241</v>
      </c>
      <c r="B55" s="115" t="s">
        <v>67</v>
      </c>
      <c r="C55" s="30" t="s">
        <v>68</v>
      </c>
      <c r="D55" s="199" t="s">
        <v>4</v>
      </c>
      <c r="E55" s="217">
        <v>6</v>
      </c>
      <c r="F55" s="61"/>
      <c r="G55" s="446">
        <f t="shared" si="5"/>
        <v>0</v>
      </c>
    </row>
    <row r="56" spans="1:7" ht="12.75" customHeight="1">
      <c r="A56" s="455" t="s">
        <v>242</v>
      </c>
      <c r="B56" s="115" t="s">
        <v>70</v>
      </c>
      <c r="C56" s="30" t="s">
        <v>71</v>
      </c>
      <c r="D56" s="199" t="s">
        <v>4</v>
      </c>
      <c r="E56" s="217">
        <v>6</v>
      </c>
      <c r="F56" s="61"/>
      <c r="G56" s="446">
        <f t="shared" si="5"/>
        <v>0</v>
      </c>
    </row>
    <row r="57" spans="1:7" ht="12.75" customHeight="1">
      <c r="A57" s="455" t="s">
        <v>243</v>
      </c>
      <c r="B57" s="58" t="s">
        <v>77</v>
      </c>
      <c r="C57" s="30" t="s">
        <v>78</v>
      </c>
      <c r="D57" s="199" t="s">
        <v>4</v>
      </c>
      <c r="E57" s="217">
        <v>18</v>
      </c>
      <c r="F57" s="61"/>
      <c r="G57" s="446">
        <f t="shared" si="5"/>
        <v>0</v>
      </c>
    </row>
    <row r="58" spans="1:7" ht="24">
      <c r="A58" s="455" t="s">
        <v>244</v>
      </c>
      <c r="B58" s="58" t="s">
        <v>121</v>
      </c>
      <c r="C58" s="30" t="s">
        <v>122</v>
      </c>
      <c r="D58" s="199" t="s">
        <v>7</v>
      </c>
      <c r="E58" s="217">
        <v>1</v>
      </c>
      <c r="F58" s="61"/>
      <c r="G58" s="446">
        <f t="shared" si="5"/>
        <v>0</v>
      </c>
    </row>
    <row r="59" spans="1:7">
      <c r="A59" s="455" t="s">
        <v>245</v>
      </c>
      <c r="B59" s="63" t="s">
        <v>123</v>
      </c>
      <c r="C59" s="20" t="s">
        <v>124</v>
      </c>
      <c r="D59" s="199" t="s">
        <v>7</v>
      </c>
      <c r="E59" s="219">
        <v>1</v>
      </c>
      <c r="F59" s="65"/>
      <c r="G59" s="446">
        <f t="shared" si="5"/>
        <v>0</v>
      </c>
    </row>
    <row r="60" spans="1:7" ht="24">
      <c r="A60" s="455" t="s">
        <v>246</v>
      </c>
      <c r="B60" s="58" t="s">
        <v>85</v>
      </c>
      <c r="C60" s="30" t="s">
        <v>19</v>
      </c>
      <c r="D60" s="199" t="s">
        <v>7</v>
      </c>
      <c r="E60" s="219">
        <v>1</v>
      </c>
      <c r="F60" s="65"/>
      <c r="G60" s="446">
        <f t="shared" si="5"/>
        <v>0</v>
      </c>
    </row>
    <row r="61" spans="1:7" ht="24">
      <c r="A61" s="455" t="s">
        <v>247</v>
      </c>
      <c r="B61" s="115" t="s">
        <v>87</v>
      </c>
      <c r="C61" s="107" t="s">
        <v>20</v>
      </c>
      <c r="D61" s="199" t="s">
        <v>7</v>
      </c>
      <c r="E61" s="220">
        <v>1</v>
      </c>
      <c r="F61" s="61"/>
      <c r="G61" s="446">
        <f t="shared" si="5"/>
        <v>0</v>
      </c>
    </row>
    <row r="62" spans="1:7" ht="12.75" customHeight="1" thickBot="1">
      <c r="A62" s="455" t="s">
        <v>248</v>
      </c>
      <c r="B62" s="67" t="s">
        <v>89</v>
      </c>
      <c r="C62" s="68" t="s">
        <v>21</v>
      </c>
      <c r="D62" s="221" t="s">
        <v>7</v>
      </c>
      <c r="E62" s="222">
        <v>1</v>
      </c>
      <c r="F62" s="223"/>
      <c r="G62" s="438">
        <f t="shared" ref="G62" si="6">ROUND(F62*E62,0)</f>
        <v>0</v>
      </c>
    </row>
    <row r="63" spans="1:7" ht="19.5" customHeight="1" thickBot="1">
      <c r="A63" s="455" t="s">
        <v>249</v>
      </c>
      <c r="B63" s="67" t="s">
        <v>89</v>
      </c>
      <c r="C63" s="68" t="s">
        <v>251</v>
      </c>
      <c r="D63" s="221" t="s">
        <v>7</v>
      </c>
      <c r="E63" s="222">
        <v>1</v>
      </c>
      <c r="F63" s="223"/>
      <c r="G63" s="438">
        <f t="shared" si="5"/>
        <v>0</v>
      </c>
    </row>
    <row r="64" spans="1:7" ht="15.75" customHeight="1" thickBot="1">
      <c r="A64" s="458"/>
      <c r="B64" s="275"/>
      <c r="C64" s="276"/>
      <c r="D64" s="277" t="s">
        <v>40</v>
      </c>
      <c r="E64" s="278"/>
      <c r="F64" s="279"/>
      <c r="G64" s="442">
        <f>SUM(G47:G63)</f>
        <v>0</v>
      </c>
    </row>
    <row r="65" spans="1:7" ht="15.75" thickBot="1">
      <c r="A65" s="459"/>
      <c r="B65" s="74"/>
      <c r="C65" s="76"/>
      <c r="D65" s="72" t="s">
        <v>90</v>
      </c>
      <c r="E65" s="264" t="s">
        <v>91</v>
      </c>
      <c r="F65" s="264"/>
      <c r="G65" s="460">
        <f>+G15+G22+G28+G35+G39+G45+G64</f>
        <v>0</v>
      </c>
    </row>
    <row r="66" spans="1:7" ht="15.75" thickBot="1">
      <c r="A66" s="459"/>
      <c r="B66" s="74"/>
      <c r="C66" s="78"/>
      <c r="D66" s="225">
        <v>0.26500000000000001</v>
      </c>
      <c r="E66" s="265" t="s">
        <v>92</v>
      </c>
      <c r="F66" s="265"/>
      <c r="G66" s="461">
        <f>+D66*G65</f>
        <v>0</v>
      </c>
    </row>
    <row r="67" spans="1:7" ht="15.75" thickBot="1">
      <c r="A67" s="459"/>
      <c r="B67" s="74"/>
      <c r="C67" s="78"/>
      <c r="D67" s="79">
        <v>0.01</v>
      </c>
      <c r="E67" s="265" t="s">
        <v>93</v>
      </c>
      <c r="F67" s="265"/>
      <c r="G67" s="461">
        <f>G65*1%</f>
        <v>0</v>
      </c>
    </row>
    <row r="68" spans="1:7" ht="15.75" thickBot="1">
      <c r="A68" s="459"/>
      <c r="B68" s="74"/>
      <c r="C68" s="78"/>
      <c r="D68" s="79">
        <v>0.05</v>
      </c>
      <c r="E68" s="265" t="s">
        <v>94</v>
      </c>
      <c r="F68" s="265"/>
      <c r="G68" s="461">
        <f>G65*5%</f>
        <v>0</v>
      </c>
    </row>
    <row r="69" spans="1:7" ht="15.75" thickBot="1">
      <c r="A69" s="462"/>
      <c r="B69" s="74"/>
      <c r="C69" s="78"/>
      <c r="D69" s="224">
        <f>+D66+D67+D68</f>
        <v>0.32500000000000001</v>
      </c>
      <c r="E69" s="266" t="s">
        <v>95</v>
      </c>
      <c r="F69" s="267"/>
      <c r="G69" s="461">
        <f>SUM(G66:G68)</f>
        <v>0</v>
      </c>
    </row>
    <row r="70" spans="1:7" ht="15.75" thickBot="1">
      <c r="A70" s="463" t="str">
        <f>+'PRESUPUESTO (3)'!A113:C113</f>
        <v>Según base de datos Construplan actualizada Julio 23 de 2021</v>
      </c>
      <c r="B70" s="268"/>
      <c r="C70" s="269"/>
      <c r="D70" s="81">
        <v>1</v>
      </c>
      <c r="E70" s="270" t="s">
        <v>96</v>
      </c>
      <c r="F70" s="270"/>
      <c r="G70" s="461">
        <f>G69+G65</f>
        <v>0</v>
      </c>
    </row>
    <row r="71" spans="1:7" ht="15.75" thickBot="1">
      <c r="A71" s="459"/>
      <c r="B71" s="74"/>
      <c r="C71" s="75"/>
      <c r="D71" s="271" t="s">
        <v>97</v>
      </c>
      <c r="E71" s="272"/>
      <c r="F71" s="273"/>
      <c r="G71" s="251">
        <f>ROUND(G70,0)</f>
        <v>0</v>
      </c>
    </row>
    <row r="72" spans="1:7">
      <c r="A72" s="459"/>
      <c r="B72" s="74"/>
      <c r="C72" s="75"/>
      <c r="D72" s="261"/>
      <c r="E72" s="261"/>
      <c r="F72" s="261"/>
      <c r="G72" s="464"/>
    </row>
    <row r="73" spans="1:7">
      <c r="A73" s="465"/>
      <c r="B73" s="85"/>
      <c r="C73" s="86"/>
      <c r="D73" s="87"/>
      <c r="E73" s="88"/>
      <c r="F73" s="89"/>
      <c r="G73" s="466"/>
    </row>
    <row r="74" spans="1:7" ht="33">
      <c r="A74" s="467" t="s">
        <v>98</v>
      </c>
      <c r="B74" s="92"/>
      <c r="C74" s="92"/>
      <c r="D74" s="93"/>
      <c r="E74" s="94"/>
      <c r="F74" s="95"/>
      <c r="G74" s="468"/>
    </row>
    <row r="75" spans="1:7">
      <c r="A75" s="469"/>
      <c r="B75" s="98"/>
      <c r="C75" s="98"/>
      <c r="D75" s="99"/>
      <c r="E75" s="94"/>
      <c r="F75" s="95"/>
      <c r="G75" s="470"/>
    </row>
    <row r="76" spans="1:7" ht="15" customHeight="1">
      <c r="A76" s="469"/>
      <c r="B76" s="252" t="s">
        <v>282</v>
      </c>
      <c r="C76" s="252"/>
      <c r="D76" s="99"/>
      <c r="E76" s="253"/>
      <c r="F76" s="253"/>
      <c r="G76" s="471"/>
    </row>
    <row r="77" spans="1:7" ht="15" customHeight="1">
      <c r="A77" s="472"/>
      <c r="B77" s="255" t="s">
        <v>281</v>
      </c>
      <c r="C77" s="252"/>
      <c r="D77" s="102"/>
      <c r="E77" s="256"/>
      <c r="F77" s="256"/>
      <c r="G77" s="473"/>
    </row>
    <row r="78" spans="1:7" ht="15.75" thickBot="1">
      <c r="A78" s="474"/>
      <c r="B78" s="475"/>
      <c r="C78" s="475"/>
      <c r="D78" s="476"/>
      <c r="E78" s="477"/>
      <c r="F78" s="477"/>
      <c r="G78" s="478"/>
    </row>
  </sheetData>
  <mergeCells count="46">
    <mergeCell ref="D71:F71"/>
    <mergeCell ref="D72:F72"/>
    <mergeCell ref="B76:C76"/>
    <mergeCell ref="E76:G76"/>
    <mergeCell ref="B77:C77"/>
    <mergeCell ref="E77:G78"/>
    <mergeCell ref="B78:C78"/>
    <mergeCell ref="E66:F66"/>
    <mergeCell ref="E67:F67"/>
    <mergeCell ref="E68:F68"/>
    <mergeCell ref="E69:F69"/>
    <mergeCell ref="A70:C70"/>
    <mergeCell ref="E70:F70"/>
    <mergeCell ref="E65:F65"/>
    <mergeCell ref="A39:C39"/>
    <mergeCell ref="D39:F39"/>
    <mergeCell ref="A40:B40"/>
    <mergeCell ref="A28:C28"/>
    <mergeCell ref="D28:F28"/>
    <mergeCell ref="A29:B29"/>
    <mergeCell ref="A35:C35"/>
    <mergeCell ref="D35:F35"/>
    <mergeCell ref="A36:B36"/>
    <mergeCell ref="A45:C45"/>
    <mergeCell ref="D45:F45"/>
    <mergeCell ref="A46:B46"/>
    <mergeCell ref="A64:C64"/>
    <mergeCell ref="D64:F64"/>
    <mergeCell ref="A23:B23"/>
    <mergeCell ref="A7:G7"/>
    <mergeCell ref="A8:G8"/>
    <mergeCell ref="A10:G10"/>
    <mergeCell ref="A12:B12"/>
    <mergeCell ref="D12:G12"/>
    <mergeCell ref="A15:C15"/>
    <mergeCell ref="D15:F15"/>
    <mergeCell ref="A16:B16"/>
    <mergeCell ref="A22:C22"/>
    <mergeCell ref="D22:F22"/>
    <mergeCell ref="A6:G6"/>
    <mergeCell ref="F2:G2"/>
    <mergeCell ref="E4:F4"/>
    <mergeCell ref="A1:D4"/>
    <mergeCell ref="E1:G1"/>
    <mergeCell ref="F3:G3"/>
    <mergeCell ref="A5:G5"/>
  </mergeCells>
  <dataValidations count="1">
    <dataValidation type="list" allowBlank="1" showInputMessage="1" showErrorMessage="1" sqref="C16:C17 C23 C29 C25 C31:C34">
      <formula1>APU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5" workbookViewId="0">
      <selection activeCell="J6" sqref="J6"/>
    </sheetView>
  </sheetViews>
  <sheetFormatPr baseColWidth="10" defaultRowHeight="15"/>
  <cols>
    <col min="1" max="1" width="6.42578125" customWidth="1"/>
    <col min="2" max="2" width="42.5703125" customWidth="1"/>
    <col min="3" max="3" width="7.7109375" customWidth="1"/>
    <col min="4" max="4" width="9.140625" customWidth="1"/>
    <col min="5" max="5" width="21.85546875" customWidth="1"/>
    <col min="6" max="6" width="24.7109375" customWidth="1"/>
    <col min="9" max="9" width="14" bestFit="1" customWidth="1"/>
  </cols>
  <sheetData>
    <row r="1" spans="1:6" ht="15.75" customHeight="1">
      <c r="A1" s="297"/>
      <c r="B1" s="298"/>
      <c r="C1" s="298"/>
      <c r="D1" s="298"/>
      <c r="E1" s="299"/>
      <c r="F1" s="364" t="s">
        <v>255</v>
      </c>
    </row>
    <row r="2" spans="1:6" ht="15.75" customHeight="1">
      <c r="A2" s="300"/>
      <c r="B2" s="301"/>
      <c r="C2" s="301"/>
      <c r="D2" s="301"/>
      <c r="E2" s="302"/>
      <c r="F2" s="365"/>
    </row>
    <row r="3" spans="1:6" ht="15.75" customHeight="1">
      <c r="A3" s="300"/>
      <c r="B3" s="301"/>
      <c r="C3" s="301"/>
      <c r="D3" s="301"/>
      <c r="E3" s="302"/>
      <c r="F3" s="349" t="s">
        <v>274</v>
      </c>
    </row>
    <row r="4" spans="1:6" ht="51.75" customHeight="1" thickBot="1">
      <c r="A4" s="303"/>
      <c r="B4" s="304"/>
      <c r="C4" s="304"/>
      <c r="D4" s="304"/>
      <c r="E4" s="305"/>
      <c r="F4" s="350"/>
    </row>
    <row r="5" spans="1:6">
      <c r="A5" s="311" t="s">
        <v>32</v>
      </c>
      <c r="B5" s="312"/>
      <c r="C5" s="312"/>
      <c r="D5" s="312"/>
      <c r="E5" s="312"/>
      <c r="F5" s="313"/>
    </row>
    <row r="6" spans="1:6">
      <c r="A6" s="314" t="s">
        <v>33</v>
      </c>
      <c r="B6" s="315"/>
      <c r="C6" s="315"/>
      <c r="D6" s="315"/>
      <c r="E6" s="315"/>
      <c r="F6" s="316"/>
    </row>
    <row r="7" spans="1:6" ht="15.75" customHeight="1">
      <c r="A7" s="317" t="s">
        <v>34</v>
      </c>
      <c r="B7" s="318"/>
      <c r="C7" s="318"/>
      <c r="D7" s="318"/>
      <c r="E7" s="318"/>
      <c r="F7" s="319"/>
    </row>
    <row r="8" spans="1:6" ht="16.5" customHeight="1" thickBot="1">
      <c r="A8" s="331" t="s">
        <v>12</v>
      </c>
      <c r="B8" s="332"/>
      <c r="C8" s="332"/>
      <c r="D8" s="332"/>
      <c r="E8" s="332"/>
      <c r="F8" s="333"/>
    </row>
    <row r="9" spans="1:6" hidden="1">
      <c r="A9" s="1"/>
      <c r="B9" s="2"/>
      <c r="C9" s="2"/>
      <c r="D9" s="2"/>
      <c r="E9" s="2"/>
      <c r="F9" s="2"/>
    </row>
    <row r="10" spans="1:6" ht="29.25" customHeight="1" thickBot="1">
      <c r="A10" s="351" t="s">
        <v>280</v>
      </c>
      <c r="B10" s="352"/>
      <c r="C10" s="352"/>
      <c r="D10" s="352"/>
      <c r="E10" s="352"/>
      <c r="F10" s="353"/>
    </row>
    <row r="11" spans="1:6" ht="24" customHeight="1">
      <c r="A11" s="247" t="s">
        <v>267</v>
      </c>
      <c r="B11" s="248" t="s">
        <v>268</v>
      </c>
      <c r="C11" s="248" t="s">
        <v>269</v>
      </c>
      <c r="D11" s="248" t="s">
        <v>6</v>
      </c>
      <c r="E11" s="249" t="s">
        <v>270</v>
      </c>
      <c r="F11" s="250" t="s">
        <v>271</v>
      </c>
    </row>
    <row r="12" spans="1:6" ht="15" customHeight="1">
      <c r="A12" s="237">
        <v>1</v>
      </c>
      <c r="B12" s="238" t="s">
        <v>273</v>
      </c>
      <c r="C12" s="239" t="s">
        <v>125</v>
      </c>
      <c r="D12" s="238">
        <v>3</v>
      </c>
      <c r="E12" s="240"/>
      <c r="F12" s="241">
        <f>D12*E12</f>
        <v>0</v>
      </c>
    </row>
    <row r="13" spans="1:6">
      <c r="A13" s="358">
        <v>2</v>
      </c>
      <c r="B13" s="354" t="s">
        <v>272</v>
      </c>
      <c r="C13" s="356" t="s">
        <v>125</v>
      </c>
      <c r="D13" s="238">
        <v>1</v>
      </c>
      <c r="E13" s="242"/>
      <c r="F13" s="243">
        <f>D13*E13</f>
        <v>0</v>
      </c>
    </row>
    <row r="14" spans="1:6">
      <c r="A14" s="359"/>
      <c r="B14" s="355"/>
      <c r="C14" s="357"/>
      <c r="D14" s="238">
        <v>1</v>
      </c>
      <c r="E14" s="242"/>
      <c r="F14" s="243">
        <f>E14*D14</f>
        <v>0</v>
      </c>
    </row>
    <row r="15" spans="1:6" ht="15.75" thickBot="1">
      <c r="A15" s="244" t="s">
        <v>3</v>
      </c>
      <c r="B15" s="361"/>
      <c r="C15" s="362"/>
      <c r="D15" s="362"/>
      <c r="E15" s="363"/>
      <c r="F15" s="245">
        <f>SUM(F12:F14)</f>
        <v>0</v>
      </c>
    </row>
    <row r="16" spans="1:6">
      <c r="A16" s="84"/>
      <c r="B16" s="85"/>
      <c r="C16" s="86"/>
      <c r="D16" s="87"/>
      <c r="E16" s="88"/>
      <c r="F16" s="89"/>
    </row>
    <row r="17" spans="1:6" ht="66" customHeight="1">
      <c r="A17" s="91"/>
      <c r="B17" s="92"/>
      <c r="C17" s="92"/>
      <c r="D17" s="93"/>
      <c r="E17" s="94"/>
      <c r="F17" s="95"/>
    </row>
    <row r="18" spans="1:6">
      <c r="B18" s="246" t="s">
        <v>98</v>
      </c>
    </row>
    <row r="19" spans="1:6" ht="15" customHeight="1">
      <c r="C19" s="421" t="s">
        <v>282</v>
      </c>
      <c r="D19" s="421"/>
      <c r="E19" s="421"/>
    </row>
    <row r="20" spans="1:6" ht="15" customHeight="1">
      <c r="C20" s="422" t="s">
        <v>281</v>
      </c>
      <c r="D20" s="422"/>
      <c r="E20" s="422"/>
    </row>
    <row r="21" spans="1:6">
      <c r="C21" s="360"/>
      <c r="D21" s="360"/>
      <c r="E21" s="360"/>
    </row>
  </sheetData>
  <mergeCells count="15">
    <mergeCell ref="C19:E19"/>
    <mergeCell ref="C20:E20"/>
    <mergeCell ref="C21:E21"/>
    <mergeCell ref="B15:E15"/>
    <mergeCell ref="A6:F6"/>
    <mergeCell ref="A7:F7"/>
    <mergeCell ref="A8:F8"/>
    <mergeCell ref="F3:F4"/>
    <mergeCell ref="A10:F10"/>
    <mergeCell ref="B13:B14"/>
    <mergeCell ref="C13:C14"/>
    <mergeCell ref="A13:A14"/>
    <mergeCell ref="A5:F5"/>
    <mergeCell ref="A1:E4"/>
    <mergeCell ref="F1:F2"/>
  </mergeCell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F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4" workbookViewId="0">
      <selection activeCell="K54" sqref="K54"/>
    </sheetView>
  </sheetViews>
  <sheetFormatPr baseColWidth="10" defaultRowHeight="15"/>
  <cols>
    <col min="1" max="1" width="8.85546875" customWidth="1"/>
    <col min="2" max="2" width="10.85546875" customWidth="1"/>
    <col min="3" max="3" width="54.7109375" customWidth="1"/>
    <col min="4" max="4" width="7.42578125" customWidth="1"/>
    <col min="5" max="5" width="12.42578125" customWidth="1"/>
    <col min="6" max="6" width="13.85546875" customWidth="1"/>
    <col min="7" max="7" width="17.7109375" customWidth="1"/>
    <col min="11" max="11" width="15.5703125" bestFit="1" customWidth="1"/>
    <col min="12" max="12" width="14" bestFit="1" customWidth="1"/>
  </cols>
  <sheetData>
    <row r="1" spans="1:7" ht="15.75" customHeight="1">
      <c r="A1" s="366"/>
      <c r="B1" s="367"/>
      <c r="C1" s="367"/>
      <c r="D1" s="367"/>
      <c r="E1" s="370" t="s">
        <v>129</v>
      </c>
      <c r="F1" s="371"/>
      <c r="G1" s="371"/>
    </row>
    <row r="2" spans="1:7" ht="15.75" customHeight="1">
      <c r="A2" s="368"/>
      <c r="B2" s="301"/>
      <c r="C2" s="301"/>
      <c r="D2" s="301"/>
      <c r="E2" s="108" t="s">
        <v>127</v>
      </c>
      <c r="F2" s="111" t="e">
        <f>#REF!</f>
        <v>#REF!</v>
      </c>
      <c r="G2" s="111" t="s">
        <v>0</v>
      </c>
    </row>
    <row r="3" spans="1:7" ht="15.75" customHeight="1">
      <c r="A3" s="368"/>
      <c r="B3" s="301"/>
      <c r="C3" s="301"/>
      <c r="D3" s="301"/>
      <c r="E3" s="108" t="s">
        <v>31</v>
      </c>
      <c r="F3" s="309">
        <v>2021</v>
      </c>
      <c r="G3" s="309"/>
    </row>
    <row r="4" spans="1:7" ht="62.25" customHeight="1" thickBot="1">
      <c r="A4" s="369"/>
      <c r="B4" s="304"/>
      <c r="C4" s="304"/>
      <c r="D4" s="304"/>
      <c r="E4" s="337" t="s">
        <v>128</v>
      </c>
      <c r="F4" s="338"/>
      <c r="G4" s="338"/>
    </row>
    <row r="5" spans="1:7">
      <c r="A5" s="311" t="s">
        <v>32</v>
      </c>
      <c r="B5" s="312"/>
      <c r="C5" s="312"/>
      <c r="D5" s="312"/>
      <c r="E5" s="312"/>
      <c r="F5" s="312"/>
      <c r="G5" s="313"/>
    </row>
    <row r="6" spans="1:7">
      <c r="A6" s="314" t="s">
        <v>33</v>
      </c>
      <c r="B6" s="315"/>
      <c r="C6" s="315"/>
      <c r="D6" s="315"/>
      <c r="E6" s="315"/>
      <c r="F6" s="315"/>
      <c r="G6" s="316"/>
    </row>
    <row r="7" spans="1:7" ht="15.75" customHeight="1">
      <c r="A7" s="317" t="s">
        <v>34</v>
      </c>
      <c r="B7" s="318"/>
      <c r="C7" s="318"/>
      <c r="D7" s="318"/>
      <c r="E7" s="318"/>
      <c r="F7" s="318"/>
      <c r="G7" s="319"/>
    </row>
    <row r="8" spans="1:7" ht="16.5" customHeight="1">
      <c r="A8" s="320" t="s">
        <v>126</v>
      </c>
      <c r="B8" s="321"/>
      <c r="C8" s="321"/>
      <c r="D8" s="321"/>
      <c r="E8" s="321"/>
      <c r="F8" s="321"/>
      <c r="G8" s="322"/>
    </row>
    <row r="9" spans="1:7" hidden="1">
      <c r="A9" s="1"/>
      <c r="B9" s="2"/>
      <c r="C9" s="2"/>
      <c r="D9" s="2"/>
      <c r="E9" s="2"/>
      <c r="F9" s="2"/>
      <c r="G9" s="3"/>
    </row>
    <row r="10" spans="1:7" ht="18" customHeight="1" thickBot="1">
      <c r="A10" s="323" t="s">
        <v>35</v>
      </c>
      <c r="B10" s="324"/>
      <c r="C10" s="324"/>
      <c r="D10" s="324"/>
      <c r="E10" s="324"/>
      <c r="F10" s="324"/>
      <c r="G10" s="325"/>
    </row>
    <row r="11" spans="1:7" ht="23.25" customHeight="1" thickBot="1">
      <c r="A11" s="4" t="s">
        <v>36</v>
      </c>
      <c r="B11" s="5" t="s">
        <v>37</v>
      </c>
      <c r="C11" s="6" t="s">
        <v>13</v>
      </c>
      <c r="D11" s="7" t="s">
        <v>7</v>
      </c>
      <c r="E11" s="8" t="s">
        <v>6</v>
      </c>
      <c r="F11" s="8" t="s">
        <v>38</v>
      </c>
      <c r="G11" s="9" t="s">
        <v>39</v>
      </c>
    </row>
    <row r="12" spans="1:7" ht="23.25" customHeight="1" thickBot="1">
      <c r="A12" s="119"/>
      <c r="B12" s="120" t="s">
        <v>152</v>
      </c>
      <c r="C12" s="340" t="s">
        <v>153</v>
      </c>
      <c r="D12" s="341"/>
      <c r="E12" s="341"/>
      <c r="F12" s="341"/>
      <c r="G12" s="342"/>
    </row>
    <row r="13" spans="1:7" ht="15.75" customHeight="1" thickBot="1">
      <c r="A13" s="290">
        <v>1</v>
      </c>
      <c r="B13" s="291"/>
      <c r="C13" s="10" t="s">
        <v>27</v>
      </c>
      <c r="D13" s="326"/>
      <c r="E13" s="327"/>
      <c r="F13" s="327"/>
      <c r="G13" s="328"/>
    </row>
    <row r="14" spans="1:7" ht="12.75" customHeight="1">
      <c r="A14" s="11">
        <v>1.1000000000000001</v>
      </c>
      <c r="B14" s="12">
        <v>5343</v>
      </c>
      <c r="C14" s="13" t="s">
        <v>22</v>
      </c>
      <c r="D14" s="14" t="s">
        <v>0</v>
      </c>
      <c r="E14" s="194">
        <v>51.37</v>
      </c>
      <c r="F14" s="180">
        <v>6418</v>
      </c>
      <c r="G14" s="17">
        <f>ROUND(F14*E14,0)</f>
        <v>329693</v>
      </c>
    </row>
    <row r="15" spans="1:7" ht="12.75" customHeight="1">
      <c r="A15" s="18">
        <v>1.2</v>
      </c>
      <c r="B15" s="19">
        <v>5137</v>
      </c>
      <c r="C15" s="20" t="s">
        <v>14</v>
      </c>
      <c r="D15" s="113" t="s">
        <v>0</v>
      </c>
      <c r="E15" s="194">
        <v>51.37</v>
      </c>
      <c r="F15" s="181">
        <v>6494</v>
      </c>
      <c r="G15" s="22">
        <f>ROUND(F15*E15,0)</f>
        <v>333597</v>
      </c>
    </row>
    <row r="16" spans="1:7" ht="15.75" thickBot="1">
      <c r="A16" s="295"/>
      <c r="B16" s="296"/>
      <c r="C16" s="295"/>
      <c r="D16" s="372" t="s">
        <v>40</v>
      </c>
      <c r="E16" s="372"/>
      <c r="F16" s="372"/>
      <c r="G16" s="121">
        <f>SUM(G14:G15)</f>
        <v>663290</v>
      </c>
    </row>
    <row r="17" spans="1:9" ht="15.75" thickBot="1">
      <c r="A17" s="290">
        <v>2</v>
      </c>
      <c r="B17" s="291"/>
      <c r="C17" s="10" t="s">
        <v>1</v>
      </c>
      <c r="D17" s="23"/>
      <c r="E17" s="24"/>
      <c r="F17" s="24"/>
      <c r="G17" s="25"/>
    </row>
    <row r="18" spans="1:9" ht="12.75" customHeight="1">
      <c r="A18" s="26">
        <v>2.1</v>
      </c>
      <c r="B18" s="27">
        <v>5138</v>
      </c>
      <c r="C18" s="13" t="s">
        <v>197</v>
      </c>
      <c r="D18" s="14" t="s">
        <v>2</v>
      </c>
      <c r="E18" s="194">
        <v>5.74</v>
      </c>
      <c r="F18" s="180">
        <v>48343</v>
      </c>
      <c r="G18" s="17">
        <f>ROUND(F18*E18,0)</f>
        <v>277489</v>
      </c>
    </row>
    <row r="19" spans="1:9" ht="12.75" customHeight="1">
      <c r="A19" s="28">
        <v>2.2000000000000002</v>
      </c>
      <c r="B19" s="29">
        <v>4441</v>
      </c>
      <c r="C19" s="30" t="s">
        <v>8</v>
      </c>
      <c r="D19" s="31" t="s">
        <v>2</v>
      </c>
      <c r="E19" s="179">
        <v>2.41</v>
      </c>
      <c r="F19" s="128">
        <v>608332</v>
      </c>
      <c r="G19" s="34">
        <f>ROUND(F19*E19,0)</f>
        <v>1466080</v>
      </c>
    </row>
    <row r="20" spans="1:9" ht="12.75" customHeight="1">
      <c r="A20" s="26">
        <v>2.2999999999999998</v>
      </c>
      <c r="B20" s="35">
        <v>5067</v>
      </c>
      <c r="C20" s="30" t="s">
        <v>41</v>
      </c>
      <c r="D20" s="31" t="s">
        <v>5</v>
      </c>
      <c r="E20" s="179">
        <v>1160</v>
      </c>
      <c r="F20" s="182">
        <v>5560</v>
      </c>
      <c r="G20" s="34">
        <f t="shared" ref="G20:G23" si="0">ROUND(F20*E20,0)</f>
        <v>6449600</v>
      </c>
    </row>
    <row r="21" spans="1:9" ht="12.75" customHeight="1">
      <c r="A21" s="28">
        <v>2.4</v>
      </c>
      <c r="B21" s="36">
        <v>5346</v>
      </c>
      <c r="C21" s="20" t="s">
        <v>103</v>
      </c>
      <c r="D21" s="113" t="s">
        <v>2</v>
      </c>
      <c r="E21" s="201">
        <v>5.74</v>
      </c>
      <c r="F21" s="129">
        <v>374988</v>
      </c>
      <c r="G21" s="34">
        <f t="shared" si="0"/>
        <v>2152431</v>
      </c>
    </row>
    <row r="22" spans="1:9" ht="12.75" customHeight="1">
      <c r="A22" s="26">
        <v>2.5</v>
      </c>
      <c r="B22" s="36">
        <v>6587</v>
      </c>
      <c r="C22" s="20" t="s">
        <v>104</v>
      </c>
      <c r="D22" s="113" t="s">
        <v>2</v>
      </c>
      <c r="E22" s="201">
        <v>5.54</v>
      </c>
      <c r="F22" s="183">
        <v>18764</v>
      </c>
      <c r="G22" s="34">
        <f t="shared" si="0"/>
        <v>103953</v>
      </c>
      <c r="I22">
        <f>+E22*0.6</f>
        <v>3.3239999999999998</v>
      </c>
    </row>
    <row r="23" spans="1:9" ht="23.25" customHeight="1">
      <c r="A23" s="26">
        <v>2.6</v>
      </c>
      <c r="B23" s="36">
        <v>4611</v>
      </c>
      <c r="C23" s="20" t="s">
        <v>142</v>
      </c>
      <c r="D23" s="113" t="s">
        <v>2</v>
      </c>
      <c r="E23" s="201">
        <v>2.37</v>
      </c>
      <c r="F23" s="129">
        <v>47445</v>
      </c>
      <c r="G23" s="34">
        <f t="shared" si="0"/>
        <v>112445</v>
      </c>
      <c r="I23">
        <f>+E23*0.6</f>
        <v>1.4219999999999999</v>
      </c>
    </row>
    <row r="24" spans="1:9" ht="15.75" thickBot="1">
      <c r="A24" s="292"/>
      <c r="B24" s="293"/>
      <c r="C24" s="292"/>
      <c r="D24" s="372" t="s">
        <v>40</v>
      </c>
      <c r="E24" s="372"/>
      <c r="F24" s="372"/>
      <c r="G24" s="121">
        <f>SUM(G18:G22)</f>
        <v>10449553</v>
      </c>
      <c r="I24">
        <f>+E22*0.4</f>
        <v>2.2160000000000002</v>
      </c>
    </row>
    <row r="25" spans="1:9" ht="15.75" thickBot="1">
      <c r="A25" s="290">
        <v>3</v>
      </c>
      <c r="B25" s="291"/>
      <c r="C25" s="10" t="s">
        <v>9</v>
      </c>
      <c r="D25" s="23"/>
      <c r="E25" s="24"/>
      <c r="F25" s="24"/>
      <c r="G25" s="25"/>
    </row>
    <row r="26" spans="1:9" ht="12.75" customHeight="1">
      <c r="A26" s="28">
        <v>3.1</v>
      </c>
      <c r="B26" s="39">
        <v>5288</v>
      </c>
      <c r="C26" s="30" t="s">
        <v>42</v>
      </c>
      <c r="D26" s="40" t="s">
        <v>4</v>
      </c>
      <c r="E26" s="204">
        <v>48.54</v>
      </c>
      <c r="F26" s="133">
        <v>39930</v>
      </c>
      <c r="G26" s="34">
        <f>ROUND(F26*E26,0)</f>
        <v>1938202</v>
      </c>
    </row>
    <row r="27" spans="1:9" ht="12.75" customHeight="1">
      <c r="A27" s="28">
        <v>3.2</v>
      </c>
      <c r="B27" s="39">
        <v>6588</v>
      </c>
      <c r="C27" s="30" t="s">
        <v>15</v>
      </c>
      <c r="D27" s="40" t="s">
        <v>4</v>
      </c>
      <c r="E27" s="206">
        <v>66.930000000000007</v>
      </c>
      <c r="F27" s="184">
        <v>27480</v>
      </c>
      <c r="G27" s="34">
        <f t="shared" ref="G27:G32" si="1">ROUND(F27*E27,0)</f>
        <v>1839236</v>
      </c>
    </row>
    <row r="28" spans="1:9" ht="12.75" customHeight="1">
      <c r="A28" s="28">
        <v>3.3</v>
      </c>
      <c r="B28" s="130">
        <v>1350</v>
      </c>
      <c r="C28" s="131" t="s">
        <v>105</v>
      </c>
      <c r="D28" s="112" t="s">
        <v>4</v>
      </c>
      <c r="E28" s="207">
        <v>40.18</v>
      </c>
      <c r="F28" s="132">
        <v>23766</v>
      </c>
      <c r="G28" s="34">
        <f t="shared" si="1"/>
        <v>954918</v>
      </c>
    </row>
    <row r="29" spans="1:9" ht="12.75" customHeight="1">
      <c r="A29" s="28">
        <v>3.4</v>
      </c>
      <c r="B29" s="19">
        <v>224</v>
      </c>
      <c r="C29" s="30" t="s">
        <v>106</v>
      </c>
      <c r="D29" s="112" t="s">
        <v>4</v>
      </c>
      <c r="E29" s="207">
        <v>4.4000000000000004</v>
      </c>
      <c r="F29" s="132">
        <v>50372</v>
      </c>
      <c r="G29" s="34">
        <f>F29*E29</f>
        <v>221636.80000000002</v>
      </c>
    </row>
    <row r="30" spans="1:9" ht="12.75" customHeight="1">
      <c r="A30" s="28">
        <v>3.5</v>
      </c>
      <c r="B30" s="39">
        <v>6472</v>
      </c>
      <c r="C30" s="30" t="s">
        <v>43</v>
      </c>
      <c r="D30" s="40" t="s">
        <v>0</v>
      </c>
      <c r="E30" s="204">
        <v>1.5</v>
      </c>
      <c r="F30" s="133">
        <v>87768</v>
      </c>
      <c r="G30" s="34">
        <f t="shared" si="1"/>
        <v>131652</v>
      </c>
    </row>
    <row r="31" spans="1:9" ht="12.75" customHeight="1">
      <c r="A31" s="28">
        <v>3.6</v>
      </c>
      <c r="B31" s="39">
        <v>6233</v>
      </c>
      <c r="C31" s="30" t="s">
        <v>23</v>
      </c>
      <c r="D31" s="40" t="s">
        <v>2</v>
      </c>
      <c r="E31" s="204">
        <v>0.28999999999999998</v>
      </c>
      <c r="F31" s="133">
        <v>963702</v>
      </c>
      <c r="G31" s="34">
        <f t="shared" si="1"/>
        <v>279474</v>
      </c>
    </row>
    <row r="32" spans="1:9" ht="12.75" customHeight="1">
      <c r="A32" s="28">
        <v>3.7</v>
      </c>
      <c r="B32" s="39">
        <v>5802</v>
      </c>
      <c r="C32" s="30" t="s">
        <v>24</v>
      </c>
      <c r="D32" s="40" t="s">
        <v>0</v>
      </c>
      <c r="E32" s="206">
        <v>45.5</v>
      </c>
      <c r="F32" s="134">
        <v>65012</v>
      </c>
      <c r="G32" s="34">
        <f t="shared" si="1"/>
        <v>2958046</v>
      </c>
    </row>
    <row r="33" spans="1:10" ht="15.75" thickBot="1">
      <c r="A33" s="292"/>
      <c r="B33" s="293"/>
      <c r="C33" s="292"/>
      <c r="D33" s="373" t="s">
        <v>40</v>
      </c>
      <c r="E33" s="373"/>
      <c r="F33" s="373"/>
      <c r="G33" s="122">
        <f>SUM(G26:G32)</f>
        <v>8323164.7999999998</v>
      </c>
    </row>
    <row r="34" spans="1:10" ht="15.75" thickBot="1">
      <c r="A34" s="280">
        <v>4</v>
      </c>
      <c r="B34" s="281"/>
      <c r="C34" s="10" t="s">
        <v>16</v>
      </c>
      <c r="D34" s="45"/>
      <c r="E34" s="46"/>
      <c r="F34" s="46"/>
      <c r="G34" s="47"/>
    </row>
    <row r="35" spans="1:10" ht="12.75" customHeight="1">
      <c r="A35" s="48">
        <v>4.0999999999999996</v>
      </c>
      <c r="B35" s="49">
        <v>6456</v>
      </c>
      <c r="C35" s="13" t="s">
        <v>17</v>
      </c>
      <c r="D35" s="50" t="s">
        <v>0</v>
      </c>
      <c r="E35" s="212">
        <v>107.67</v>
      </c>
      <c r="F35" s="135">
        <v>43205</v>
      </c>
      <c r="G35" s="34">
        <f>ROUND(F35*E35,0)</f>
        <v>4651882</v>
      </c>
    </row>
    <row r="36" spans="1:10" ht="12.75" customHeight="1">
      <c r="A36" s="53">
        <v>4.2</v>
      </c>
      <c r="B36" s="54">
        <v>121</v>
      </c>
      <c r="C36" s="30" t="s">
        <v>10</v>
      </c>
      <c r="D36" s="40" t="s">
        <v>0</v>
      </c>
      <c r="E36" s="206">
        <v>40.97</v>
      </c>
      <c r="F36" s="134">
        <v>20516</v>
      </c>
      <c r="G36" s="34">
        <f>F36*E36</f>
        <v>840540.52</v>
      </c>
    </row>
    <row r="37" spans="1:10" ht="12.75" customHeight="1">
      <c r="A37" s="53">
        <v>4.3</v>
      </c>
      <c r="B37" s="54">
        <v>126</v>
      </c>
      <c r="C37" s="30" t="s">
        <v>25</v>
      </c>
      <c r="D37" s="40" t="s">
        <v>0</v>
      </c>
      <c r="E37" s="206">
        <v>5</v>
      </c>
      <c r="F37" s="134">
        <v>22331</v>
      </c>
      <c r="G37" s="34">
        <f t="shared" ref="G37:G41" si="2">ROUND(F37*E37,0)</f>
        <v>111655</v>
      </c>
    </row>
    <row r="38" spans="1:10" ht="13.5" customHeight="1">
      <c r="A38" s="53">
        <v>4.4000000000000004</v>
      </c>
      <c r="B38" s="54">
        <v>6359</v>
      </c>
      <c r="C38" s="30" t="s">
        <v>107</v>
      </c>
      <c r="D38" s="40" t="s">
        <v>0</v>
      </c>
      <c r="E38" s="206">
        <v>22.78</v>
      </c>
      <c r="F38" s="184">
        <v>18766</v>
      </c>
      <c r="G38" s="34">
        <f t="shared" si="2"/>
        <v>427489</v>
      </c>
    </row>
    <row r="39" spans="1:10">
      <c r="A39" s="53">
        <v>4.5</v>
      </c>
      <c r="B39" s="39">
        <v>6215</v>
      </c>
      <c r="C39" s="30" t="s">
        <v>150</v>
      </c>
      <c r="D39" s="40" t="s">
        <v>4</v>
      </c>
      <c r="E39" s="214">
        <v>1.5</v>
      </c>
      <c r="F39" s="184">
        <v>23227</v>
      </c>
      <c r="G39" s="34">
        <f t="shared" si="2"/>
        <v>34841</v>
      </c>
    </row>
    <row r="40" spans="1:10">
      <c r="A40" s="53">
        <v>4.5</v>
      </c>
      <c r="B40" s="39">
        <v>6025</v>
      </c>
      <c r="C40" s="30" t="s">
        <v>108</v>
      </c>
      <c r="D40" s="40" t="s">
        <v>0</v>
      </c>
      <c r="E40" s="214">
        <v>15.56</v>
      </c>
      <c r="F40" s="184">
        <v>48109</v>
      </c>
      <c r="G40" s="34">
        <f t="shared" si="2"/>
        <v>748576</v>
      </c>
    </row>
    <row r="41" spans="1:10" ht="24">
      <c r="A41" s="28">
        <v>4.5999999999999996</v>
      </c>
      <c r="B41" s="39">
        <v>6506</v>
      </c>
      <c r="C41" s="30" t="s">
        <v>109</v>
      </c>
      <c r="D41" s="40" t="s">
        <v>0</v>
      </c>
      <c r="E41" s="214">
        <v>3.07</v>
      </c>
      <c r="F41" s="184">
        <v>54128</v>
      </c>
      <c r="G41" s="34">
        <f t="shared" si="2"/>
        <v>166173</v>
      </c>
      <c r="J41" s="118"/>
    </row>
    <row r="42" spans="1:10" ht="15.75" thickBot="1">
      <c r="A42" s="282"/>
      <c r="B42" s="283"/>
      <c r="C42" s="282"/>
      <c r="D42" s="373" t="s">
        <v>40</v>
      </c>
      <c r="E42" s="373"/>
      <c r="F42" s="373"/>
      <c r="G42" s="122">
        <f>SUM(G35:G41)</f>
        <v>6981156.5199999996</v>
      </c>
    </row>
    <row r="43" spans="1:10" ht="15.75" thickBot="1">
      <c r="A43" s="280">
        <v>5</v>
      </c>
      <c r="B43" s="281"/>
      <c r="C43" s="10" t="s">
        <v>44</v>
      </c>
      <c r="D43" s="45"/>
      <c r="E43" s="46"/>
      <c r="F43" s="46"/>
      <c r="G43" s="47"/>
    </row>
    <row r="44" spans="1:10" ht="24">
      <c r="A44" s="11">
        <v>5.0999999999999996</v>
      </c>
      <c r="B44" s="12">
        <v>5808</v>
      </c>
      <c r="C44" s="13" t="s">
        <v>30</v>
      </c>
      <c r="D44" s="50" t="s">
        <v>0</v>
      </c>
      <c r="E44" s="215">
        <v>11.88</v>
      </c>
      <c r="F44" s="185">
        <v>263606</v>
      </c>
      <c r="G44" s="34">
        <f t="shared" ref="G44:G45" si="3">ROUND(F44*E44,0)</f>
        <v>3131639</v>
      </c>
      <c r="I44" t="s">
        <v>199</v>
      </c>
    </row>
    <row r="45" spans="1:10" ht="24">
      <c r="A45" s="18">
        <v>5.2</v>
      </c>
      <c r="B45" s="19">
        <v>7272</v>
      </c>
      <c r="C45" s="20" t="s">
        <v>28</v>
      </c>
      <c r="D45" s="112" t="s">
        <v>0</v>
      </c>
      <c r="E45" s="216">
        <v>6.75</v>
      </c>
      <c r="F45" s="186">
        <v>548831</v>
      </c>
      <c r="G45" s="34">
        <f t="shared" si="3"/>
        <v>3704609</v>
      </c>
    </row>
    <row r="46" spans="1:10" ht="15.75" thickBot="1">
      <c r="A46" s="282"/>
      <c r="B46" s="283"/>
      <c r="C46" s="282"/>
      <c r="D46" s="373" t="s">
        <v>40</v>
      </c>
      <c r="E46" s="373"/>
      <c r="F46" s="373"/>
      <c r="G46" s="122">
        <f>SUM(G44:G45)</f>
        <v>6836248</v>
      </c>
    </row>
    <row r="47" spans="1:10" ht="15.75" thickBot="1">
      <c r="A47" s="280">
        <v>6</v>
      </c>
      <c r="B47" s="281"/>
      <c r="C47" s="10" t="s">
        <v>11</v>
      </c>
      <c r="D47" s="45"/>
      <c r="E47" s="46"/>
      <c r="F47" s="46"/>
      <c r="G47" s="47"/>
    </row>
    <row r="48" spans="1:10" ht="12.75" customHeight="1">
      <c r="A48" s="48">
        <v>6.1</v>
      </c>
      <c r="B48" s="49">
        <v>167</v>
      </c>
      <c r="C48" s="13" t="s">
        <v>18</v>
      </c>
      <c r="D48" s="50" t="s">
        <v>0</v>
      </c>
      <c r="E48" s="212">
        <v>52.24</v>
      </c>
      <c r="F48" s="185">
        <v>31267</v>
      </c>
      <c r="G48" s="34">
        <f t="shared" ref="G48:G49" si="4">ROUND(F48*E48,0)</f>
        <v>1633388</v>
      </c>
    </row>
    <row r="49" spans="1:9">
      <c r="A49" s="53">
        <v>6.2</v>
      </c>
      <c r="B49" s="55">
        <v>5852</v>
      </c>
      <c r="C49" s="20" t="s">
        <v>110</v>
      </c>
      <c r="D49" s="112" t="s">
        <v>4</v>
      </c>
      <c r="E49" s="216">
        <v>19.82</v>
      </c>
      <c r="F49" s="186">
        <v>29351</v>
      </c>
      <c r="G49" s="34">
        <f t="shared" si="4"/>
        <v>581737</v>
      </c>
      <c r="I49" t="s">
        <v>198</v>
      </c>
    </row>
    <row r="50" spans="1:9" ht="15.75" thickBot="1">
      <c r="A50" s="282"/>
      <c r="B50" s="283"/>
      <c r="C50" s="282"/>
      <c r="D50" s="373" t="s">
        <v>40</v>
      </c>
      <c r="E50" s="373"/>
      <c r="F50" s="373"/>
      <c r="G50" s="122">
        <f>SUM(G48:G49)</f>
        <v>2215125</v>
      </c>
    </row>
    <row r="51" spans="1:9" ht="15.75" thickBot="1">
      <c r="A51" s="262" t="s">
        <v>45</v>
      </c>
      <c r="B51" s="263"/>
      <c r="C51" s="10" t="s">
        <v>46</v>
      </c>
      <c r="D51" s="23"/>
      <c r="E51" s="24"/>
      <c r="F51" s="24"/>
      <c r="G51" s="25"/>
    </row>
    <row r="52" spans="1:9" ht="36">
      <c r="A52" s="57" t="s">
        <v>224</v>
      </c>
      <c r="B52" s="58" t="s">
        <v>111</v>
      </c>
      <c r="C52" s="105" t="s">
        <v>112</v>
      </c>
      <c r="D52" s="31" t="s">
        <v>7</v>
      </c>
      <c r="E52" s="217">
        <v>8</v>
      </c>
      <c r="F52" s="187">
        <v>77615</v>
      </c>
      <c r="G52" s="34">
        <f t="shared" ref="G52:G59" si="5">ROUND(F52*E52,0)</f>
        <v>620920</v>
      </c>
    </row>
    <row r="53" spans="1:9" ht="39.75" customHeight="1">
      <c r="A53" s="56" t="s">
        <v>225</v>
      </c>
      <c r="B53" s="58" t="s">
        <v>137</v>
      </c>
      <c r="C53" s="105" t="s">
        <v>136</v>
      </c>
      <c r="D53" s="31" t="s">
        <v>7</v>
      </c>
      <c r="E53" s="217">
        <v>4</v>
      </c>
      <c r="F53" s="187">
        <v>70566</v>
      </c>
      <c r="G53" s="34">
        <f t="shared" si="5"/>
        <v>282264</v>
      </c>
    </row>
    <row r="54" spans="1:9" ht="39.75" customHeight="1">
      <c r="A54" s="56" t="s">
        <v>226</v>
      </c>
      <c r="B54" s="58" t="s">
        <v>139</v>
      </c>
      <c r="C54" s="105" t="s">
        <v>138</v>
      </c>
      <c r="D54" s="31" t="s">
        <v>7</v>
      </c>
      <c r="E54" s="217">
        <v>3</v>
      </c>
      <c r="F54" s="187">
        <v>83795</v>
      </c>
      <c r="G54" s="34">
        <f t="shared" si="5"/>
        <v>251385</v>
      </c>
    </row>
    <row r="55" spans="1:9" ht="24">
      <c r="A55" s="56" t="s">
        <v>227</v>
      </c>
      <c r="B55" s="58" t="s">
        <v>113</v>
      </c>
      <c r="C55" s="105" t="s">
        <v>114</v>
      </c>
      <c r="D55" s="31" t="s">
        <v>7</v>
      </c>
      <c r="E55" s="217">
        <v>8</v>
      </c>
      <c r="F55" s="187">
        <v>9742</v>
      </c>
      <c r="G55" s="34">
        <f t="shared" si="5"/>
        <v>77936</v>
      </c>
    </row>
    <row r="56" spans="1:9" ht="24">
      <c r="A56" s="57" t="s">
        <v>228</v>
      </c>
      <c r="B56" s="116" t="s">
        <v>143</v>
      </c>
      <c r="C56" s="105" t="s">
        <v>144</v>
      </c>
      <c r="D56" s="31" t="s">
        <v>7</v>
      </c>
      <c r="E56" s="217">
        <v>7</v>
      </c>
      <c r="F56" s="187">
        <v>81147</v>
      </c>
      <c r="G56" s="34">
        <f t="shared" si="5"/>
        <v>568029</v>
      </c>
    </row>
    <row r="57" spans="1:9">
      <c r="A57" s="56" t="s">
        <v>229</v>
      </c>
      <c r="B57" s="58" t="s">
        <v>115</v>
      </c>
      <c r="C57" s="105" t="s">
        <v>116</v>
      </c>
      <c r="D57" s="31" t="s">
        <v>7</v>
      </c>
      <c r="E57" s="217">
        <v>1</v>
      </c>
      <c r="F57" s="187">
        <v>125114</v>
      </c>
      <c r="G57" s="34">
        <f t="shared" si="5"/>
        <v>125114</v>
      </c>
    </row>
    <row r="58" spans="1:9">
      <c r="A58" s="57" t="s">
        <v>230</v>
      </c>
      <c r="B58" s="58" t="s">
        <v>117</v>
      </c>
      <c r="C58" s="105" t="s">
        <v>118</v>
      </c>
      <c r="D58" s="31" t="s">
        <v>7</v>
      </c>
      <c r="E58" s="217">
        <v>3</v>
      </c>
      <c r="F58" s="187">
        <v>23273</v>
      </c>
      <c r="G58" s="34">
        <f t="shared" si="5"/>
        <v>69819</v>
      </c>
    </row>
    <row r="59" spans="1:9" ht="36">
      <c r="A59" s="56" t="s">
        <v>231</v>
      </c>
      <c r="B59" s="60" t="s">
        <v>135</v>
      </c>
      <c r="C59" s="106" t="s">
        <v>140</v>
      </c>
      <c r="D59" s="113" t="s">
        <v>141</v>
      </c>
      <c r="E59" s="218">
        <v>1</v>
      </c>
      <c r="F59" s="188">
        <v>278934</v>
      </c>
      <c r="G59" s="34">
        <f t="shared" si="5"/>
        <v>278934</v>
      </c>
    </row>
    <row r="60" spans="1:9" ht="15.75" thickBot="1">
      <c r="A60" s="285"/>
      <c r="B60" s="286"/>
      <c r="C60" s="285"/>
      <c r="D60" s="372" t="s">
        <v>40</v>
      </c>
      <c r="E60" s="372"/>
      <c r="F60" s="372"/>
      <c r="G60" s="121">
        <f>SUM(G52:G59)</f>
        <v>2274401</v>
      </c>
    </row>
    <row r="61" spans="1:9" ht="15.75" thickBot="1">
      <c r="A61" s="262" t="s">
        <v>47</v>
      </c>
      <c r="B61" s="263"/>
      <c r="C61" s="10" t="s">
        <v>48</v>
      </c>
      <c r="D61" s="23"/>
      <c r="E61" s="24"/>
      <c r="F61" s="24"/>
      <c r="G61" s="25"/>
    </row>
    <row r="62" spans="1:9" ht="12.75" customHeight="1">
      <c r="A62" s="57" t="s">
        <v>49</v>
      </c>
      <c r="B62" s="58" t="s">
        <v>50</v>
      </c>
      <c r="C62" s="30" t="s">
        <v>51</v>
      </c>
      <c r="D62" s="31" t="s">
        <v>7</v>
      </c>
      <c r="E62" s="59">
        <v>6</v>
      </c>
      <c r="F62" s="187">
        <v>53004</v>
      </c>
      <c r="G62" s="34">
        <f t="shared" ref="G62:G84" si="6">ROUND(F62*E62,0)</f>
        <v>318024</v>
      </c>
    </row>
    <row r="63" spans="1:9" ht="12.75" customHeight="1">
      <c r="A63" s="57" t="s">
        <v>52</v>
      </c>
      <c r="B63" s="58" t="s">
        <v>53</v>
      </c>
      <c r="C63" s="30" t="s">
        <v>54</v>
      </c>
      <c r="D63" s="31" t="s">
        <v>7</v>
      </c>
      <c r="E63" s="59">
        <v>3</v>
      </c>
      <c r="F63" s="187">
        <v>45924</v>
      </c>
      <c r="G63" s="34">
        <f t="shared" si="6"/>
        <v>137772</v>
      </c>
    </row>
    <row r="64" spans="1:9" ht="12.75" customHeight="1">
      <c r="A64" s="57" t="s">
        <v>55</v>
      </c>
      <c r="B64" s="58" t="s">
        <v>56</v>
      </c>
      <c r="C64" s="30" t="s">
        <v>57</v>
      </c>
      <c r="D64" s="31" t="s">
        <v>7</v>
      </c>
      <c r="E64" s="59">
        <v>2</v>
      </c>
      <c r="F64" s="184">
        <v>105607</v>
      </c>
      <c r="G64" s="34">
        <f t="shared" si="6"/>
        <v>211214</v>
      </c>
    </row>
    <row r="65" spans="1:7" ht="12.75" customHeight="1">
      <c r="A65" s="57" t="s">
        <v>58</v>
      </c>
      <c r="B65" s="58" t="s">
        <v>59</v>
      </c>
      <c r="C65" s="30" t="s">
        <v>60</v>
      </c>
      <c r="D65" s="31" t="s">
        <v>7</v>
      </c>
      <c r="E65" s="59">
        <v>1</v>
      </c>
      <c r="F65" s="187">
        <v>112599</v>
      </c>
      <c r="G65" s="34">
        <f t="shared" si="6"/>
        <v>112599</v>
      </c>
    </row>
    <row r="66" spans="1:7" ht="12.75" customHeight="1">
      <c r="A66" s="57" t="s">
        <v>61</v>
      </c>
      <c r="B66" s="115" t="s">
        <v>132</v>
      </c>
      <c r="C66" s="30" t="s">
        <v>131</v>
      </c>
      <c r="D66" s="31" t="s">
        <v>7</v>
      </c>
      <c r="E66" s="59">
        <v>1</v>
      </c>
      <c r="F66" s="184">
        <v>12345</v>
      </c>
      <c r="G66" s="34">
        <f t="shared" si="6"/>
        <v>12345</v>
      </c>
    </row>
    <row r="67" spans="1:7" ht="12.75" customHeight="1">
      <c r="A67" s="57" t="s">
        <v>63</v>
      </c>
      <c r="B67" s="115" t="s">
        <v>133</v>
      </c>
      <c r="C67" s="30" t="s">
        <v>134</v>
      </c>
      <c r="D67" s="31" t="s">
        <v>7</v>
      </c>
      <c r="E67" s="59">
        <v>1</v>
      </c>
      <c r="F67" s="184">
        <v>28076</v>
      </c>
      <c r="G67" s="34">
        <f t="shared" si="6"/>
        <v>28076</v>
      </c>
    </row>
    <row r="68" spans="1:7" ht="12.75" customHeight="1">
      <c r="A68" s="57" t="s">
        <v>66</v>
      </c>
      <c r="B68" s="115" t="s">
        <v>62</v>
      </c>
      <c r="C68" s="30" t="s">
        <v>119</v>
      </c>
      <c r="D68" s="31" t="s">
        <v>7</v>
      </c>
      <c r="E68" s="59">
        <v>1</v>
      </c>
      <c r="F68" s="184">
        <v>389516</v>
      </c>
      <c r="G68" s="34">
        <f t="shared" si="6"/>
        <v>389516</v>
      </c>
    </row>
    <row r="69" spans="1:7" ht="12.75" customHeight="1">
      <c r="A69" s="57" t="s">
        <v>69</v>
      </c>
      <c r="B69" s="115" t="s">
        <v>64</v>
      </c>
      <c r="C69" s="30" t="s">
        <v>65</v>
      </c>
      <c r="D69" s="31" t="s">
        <v>4</v>
      </c>
      <c r="E69" s="59">
        <v>4</v>
      </c>
      <c r="F69" s="187">
        <v>18747</v>
      </c>
      <c r="G69" s="34">
        <f t="shared" si="6"/>
        <v>74988</v>
      </c>
    </row>
    <row r="70" spans="1:7" ht="12.75" customHeight="1">
      <c r="A70" s="57" t="s">
        <v>72</v>
      </c>
      <c r="B70" s="115" t="s">
        <v>67</v>
      </c>
      <c r="C70" s="30" t="s">
        <v>68</v>
      </c>
      <c r="D70" s="31" t="s">
        <v>4</v>
      </c>
      <c r="E70" s="59">
        <v>6</v>
      </c>
      <c r="F70" s="187">
        <v>25826</v>
      </c>
      <c r="G70" s="34">
        <f t="shared" si="6"/>
        <v>154956</v>
      </c>
    </row>
    <row r="71" spans="1:7" ht="12.75" customHeight="1">
      <c r="A71" s="57" t="s">
        <v>74</v>
      </c>
      <c r="B71" s="115" t="s">
        <v>70</v>
      </c>
      <c r="C71" s="30" t="s">
        <v>71</v>
      </c>
      <c r="D71" s="31" t="s">
        <v>4</v>
      </c>
      <c r="E71" s="59">
        <v>10</v>
      </c>
      <c r="F71" s="187">
        <v>35147</v>
      </c>
      <c r="G71" s="34">
        <f t="shared" si="6"/>
        <v>351470</v>
      </c>
    </row>
    <row r="72" spans="1:7" ht="12.75" customHeight="1">
      <c r="A72" s="57" t="s">
        <v>76</v>
      </c>
      <c r="B72" s="115" t="s">
        <v>73</v>
      </c>
      <c r="C72" s="30" t="s">
        <v>29</v>
      </c>
      <c r="D72" s="31" t="s">
        <v>4</v>
      </c>
      <c r="E72" s="59">
        <v>6</v>
      </c>
      <c r="F72" s="189">
        <v>21860</v>
      </c>
      <c r="G72" s="34">
        <f t="shared" si="6"/>
        <v>131160</v>
      </c>
    </row>
    <row r="73" spans="1:7" ht="12.75" customHeight="1">
      <c r="A73" s="57" t="s">
        <v>79</v>
      </c>
      <c r="B73" s="115" t="s">
        <v>75</v>
      </c>
      <c r="C73" s="30" t="s">
        <v>26</v>
      </c>
      <c r="D73" s="31" t="s">
        <v>4</v>
      </c>
      <c r="E73" s="59">
        <v>8</v>
      </c>
      <c r="F73" s="187">
        <v>33077</v>
      </c>
      <c r="G73" s="34">
        <f t="shared" si="6"/>
        <v>264616</v>
      </c>
    </row>
    <row r="74" spans="1:7" ht="12.75" customHeight="1">
      <c r="A74" s="57" t="s">
        <v>81</v>
      </c>
      <c r="B74" s="58" t="s">
        <v>77</v>
      </c>
      <c r="C74" s="30" t="s">
        <v>78</v>
      </c>
      <c r="D74" s="31" t="s">
        <v>4</v>
      </c>
      <c r="E74" s="59">
        <v>24</v>
      </c>
      <c r="F74" s="187">
        <v>5391</v>
      </c>
      <c r="G74" s="34">
        <f t="shared" si="6"/>
        <v>129384</v>
      </c>
    </row>
    <row r="75" spans="1:7" ht="12.75" customHeight="1">
      <c r="A75" s="57" t="s">
        <v>82</v>
      </c>
      <c r="B75" s="58" t="s">
        <v>80</v>
      </c>
      <c r="C75" s="30" t="s">
        <v>120</v>
      </c>
      <c r="D75" s="31" t="s">
        <v>4</v>
      </c>
      <c r="E75" s="59">
        <v>3</v>
      </c>
      <c r="F75" s="187">
        <v>7204</v>
      </c>
      <c r="G75" s="34">
        <f t="shared" si="6"/>
        <v>21612</v>
      </c>
    </row>
    <row r="76" spans="1:7" ht="24">
      <c r="A76" s="57" t="s">
        <v>83</v>
      </c>
      <c r="B76" s="58" t="s">
        <v>121</v>
      </c>
      <c r="C76" s="30" t="s">
        <v>122</v>
      </c>
      <c r="D76" s="31" t="s">
        <v>7</v>
      </c>
      <c r="E76" s="59">
        <v>1</v>
      </c>
      <c r="F76" s="187">
        <v>235045</v>
      </c>
      <c r="G76" s="34">
        <f t="shared" si="6"/>
        <v>235045</v>
      </c>
    </row>
    <row r="77" spans="1:7">
      <c r="A77" s="57" t="s">
        <v>84</v>
      </c>
      <c r="B77" s="63" t="s">
        <v>123</v>
      </c>
      <c r="C77" s="20" t="s">
        <v>124</v>
      </c>
      <c r="D77" s="31" t="s">
        <v>7</v>
      </c>
      <c r="E77" s="64">
        <v>1</v>
      </c>
      <c r="F77" s="188">
        <v>102826</v>
      </c>
      <c r="G77" s="34">
        <f t="shared" si="6"/>
        <v>102826</v>
      </c>
    </row>
    <row r="78" spans="1:7" ht="24">
      <c r="A78" s="57" t="s">
        <v>86</v>
      </c>
      <c r="B78" s="58" t="s">
        <v>146</v>
      </c>
      <c r="C78" s="30" t="s">
        <v>145</v>
      </c>
      <c r="D78" s="31" t="s">
        <v>7</v>
      </c>
      <c r="E78" s="64">
        <v>1</v>
      </c>
      <c r="F78" s="188">
        <v>899687</v>
      </c>
      <c r="G78" s="34">
        <f t="shared" si="6"/>
        <v>899687</v>
      </c>
    </row>
    <row r="79" spans="1:7">
      <c r="A79" s="57" t="s">
        <v>88</v>
      </c>
      <c r="B79" s="58" t="s">
        <v>147</v>
      </c>
      <c r="C79" s="30" t="s">
        <v>148</v>
      </c>
      <c r="D79" s="31" t="s">
        <v>0</v>
      </c>
      <c r="E79" s="64">
        <f>1.15*1.8</f>
        <v>2.0699999999999998</v>
      </c>
      <c r="F79" s="188">
        <v>188596</v>
      </c>
      <c r="G79" s="34">
        <f t="shared" si="6"/>
        <v>390394</v>
      </c>
    </row>
    <row r="80" spans="1:7">
      <c r="A80" s="57" t="s">
        <v>219</v>
      </c>
      <c r="B80" s="58" t="s">
        <v>203</v>
      </c>
      <c r="C80" s="30" t="s">
        <v>204</v>
      </c>
      <c r="D80" s="199" t="s">
        <v>7</v>
      </c>
      <c r="E80" s="219">
        <v>1</v>
      </c>
      <c r="F80" s="65">
        <v>412000</v>
      </c>
      <c r="G80" s="34">
        <f t="shared" si="6"/>
        <v>412000</v>
      </c>
    </row>
    <row r="81" spans="1:10" ht="24">
      <c r="A81" s="57" t="s">
        <v>220</v>
      </c>
      <c r="B81" s="58" t="s">
        <v>85</v>
      </c>
      <c r="C81" s="30" t="s">
        <v>19</v>
      </c>
      <c r="D81" s="31" t="s">
        <v>7</v>
      </c>
      <c r="E81" s="64">
        <v>1</v>
      </c>
      <c r="F81" s="188">
        <v>604182</v>
      </c>
      <c r="G81" s="34">
        <f t="shared" si="6"/>
        <v>604182</v>
      </c>
    </row>
    <row r="82" spans="1:10">
      <c r="A82" s="57" t="s">
        <v>221</v>
      </c>
      <c r="B82" s="115" t="s">
        <v>87</v>
      </c>
      <c r="C82" s="107" t="s">
        <v>200</v>
      </c>
      <c r="D82" s="31" t="s">
        <v>7</v>
      </c>
      <c r="E82" s="66">
        <v>1</v>
      </c>
      <c r="F82" s="187">
        <v>90462</v>
      </c>
      <c r="G82" s="34">
        <f t="shared" si="6"/>
        <v>90462</v>
      </c>
    </row>
    <row r="83" spans="1:10" ht="24">
      <c r="A83" s="57" t="s">
        <v>222</v>
      </c>
      <c r="B83" s="114" t="s">
        <v>130</v>
      </c>
      <c r="C83" s="30" t="s">
        <v>201</v>
      </c>
      <c r="D83" s="31" t="s">
        <v>7</v>
      </c>
      <c r="E83" s="66">
        <v>1</v>
      </c>
      <c r="F83" s="187">
        <v>75948</v>
      </c>
      <c r="G83" s="34">
        <f t="shared" si="6"/>
        <v>75948</v>
      </c>
    </row>
    <row r="84" spans="1:10" ht="12.75" customHeight="1" thickBot="1">
      <c r="A84" s="57" t="s">
        <v>223</v>
      </c>
      <c r="B84" s="67" t="s">
        <v>89</v>
      </c>
      <c r="C84" s="68" t="s">
        <v>21</v>
      </c>
      <c r="D84" s="69" t="s">
        <v>7</v>
      </c>
      <c r="E84" s="70">
        <v>1</v>
      </c>
      <c r="F84" s="190">
        <v>213336</v>
      </c>
      <c r="G84" s="17">
        <f t="shared" si="6"/>
        <v>213336</v>
      </c>
      <c r="I84" t="s">
        <v>149</v>
      </c>
    </row>
    <row r="85" spans="1:10" ht="15.75" thickBot="1">
      <c r="A85" s="285"/>
      <c r="B85" s="286"/>
      <c r="C85" s="285"/>
      <c r="D85" s="372" t="s">
        <v>40</v>
      </c>
      <c r="E85" s="372"/>
      <c r="F85" s="372"/>
      <c r="G85" s="121">
        <f>SUM(G62:G84)</f>
        <v>5361612</v>
      </c>
    </row>
    <row r="86" spans="1:10" ht="15.75" thickBot="1">
      <c r="A86" s="124"/>
      <c r="B86" s="125"/>
      <c r="C86" s="126"/>
      <c r="D86" s="374" t="s">
        <v>156</v>
      </c>
      <c r="E86" s="375"/>
      <c r="F86" s="376"/>
      <c r="G86" s="123">
        <f>+G16+G24+G33+G42+G46+G50+G60+G85</f>
        <v>43104550.32</v>
      </c>
      <c r="I86" t="s">
        <v>151</v>
      </c>
    </row>
    <row r="87" spans="1:10" ht="23.25" customHeight="1" thickBot="1">
      <c r="A87" s="119"/>
      <c r="B87" s="120" t="s">
        <v>154</v>
      </c>
      <c r="C87" s="377" t="s">
        <v>155</v>
      </c>
      <c r="D87" s="378"/>
      <c r="E87" s="378"/>
      <c r="F87" s="378"/>
      <c r="G87" s="379"/>
    </row>
    <row r="88" spans="1:10" ht="15.75" customHeight="1" thickBot="1">
      <c r="A88" s="290">
        <v>1</v>
      </c>
      <c r="B88" s="291"/>
      <c r="C88" s="10" t="s">
        <v>27</v>
      </c>
      <c r="D88" s="326"/>
      <c r="E88" s="327"/>
      <c r="F88" s="327"/>
      <c r="G88" s="328"/>
    </row>
    <row r="89" spans="1:10" ht="12.75" customHeight="1">
      <c r="A89" s="11">
        <v>1.1000000000000001</v>
      </c>
      <c r="B89" s="12">
        <v>5343</v>
      </c>
      <c r="C89" s="13" t="s">
        <v>22</v>
      </c>
      <c r="D89" s="14" t="s">
        <v>0</v>
      </c>
      <c r="E89" s="15">
        <v>56.36</v>
      </c>
      <c r="F89" s="16">
        <f>+F14</f>
        <v>6418</v>
      </c>
      <c r="G89" s="17">
        <f>ROUND(F89*E89,0)</f>
        <v>361718</v>
      </c>
      <c r="I89">
        <f>6.5*17</f>
        <v>110.5</v>
      </c>
    </row>
    <row r="90" spans="1:10" ht="12.75" customHeight="1">
      <c r="A90" s="18">
        <v>1.2</v>
      </c>
      <c r="B90" s="19">
        <v>5137</v>
      </c>
      <c r="C90" s="20" t="s">
        <v>14</v>
      </c>
      <c r="D90" s="113" t="s">
        <v>0</v>
      </c>
      <c r="E90" s="15">
        <v>56.36</v>
      </c>
      <c r="F90" s="21">
        <f>+F15</f>
        <v>6494</v>
      </c>
      <c r="G90" s="22">
        <f>ROUND(F90*E90,0)</f>
        <v>366002</v>
      </c>
      <c r="I90" s="127">
        <f>+I89-E89</f>
        <v>54.14</v>
      </c>
    </row>
    <row r="91" spans="1:10" ht="15.75" thickBot="1">
      <c r="A91" s="295"/>
      <c r="B91" s="296"/>
      <c r="C91" s="295"/>
      <c r="D91" s="372" t="s">
        <v>40</v>
      </c>
      <c r="E91" s="372"/>
      <c r="F91" s="372"/>
      <c r="G91" s="121">
        <f>SUM(G89:G90)</f>
        <v>727720</v>
      </c>
    </row>
    <row r="92" spans="1:10" ht="15.75" thickBot="1">
      <c r="A92" s="290">
        <v>2</v>
      </c>
      <c r="B92" s="291"/>
      <c r="C92" s="10" t="s">
        <v>1</v>
      </c>
      <c r="D92" s="23"/>
      <c r="E92" s="24"/>
      <c r="F92" s="24"/>
      <c r="G92" s="25"/>
    </row>
    <row r="93" spans="1:10" ht="12.75" customHeight="1">
      <c r="A93" s="26">
        <v>2.1</v>
      </c>
      <c r="B93" s="27">
        <v>5138</v>
      </c>
      <c r="C93" s="13" t="s">
        <v>102</v>
      </c>
      <c r="D93" s="14" t="s">
        <v>2</v>
      </c>
      <c r="E93" s="15">
        <v>2.83</v>
      </c>
      <c r="F93" s="16">
        <f t="shared" ref="F93:F98" si="7">+F18</f>
        <v>48343</v>
      </c>
      <c r="G93" s="17">
        <f>ROUND(F93*E93,0)</f>
        <v>136811</v>
      </c>
      <c r="I93">
        <f>27*0.35*0.35</f>
        <v>3.3074999999999997</v>
      </c>
    </row>
    <row r="94" spans="1:10" ht="12.75" customHeight="1">
      <c r="A94" s="28">
        <v>2.2000000000000002</v>
      </c>
      <c r="B94" s="29">
        <v>4441</v>
      </c>
      <c r="C94" s="30" t="s">
        <v>8</v>
      </c>
      <c r="D94" s="31" t="s">
        <v>2</v>
      </c>
      <c r="E94" s="32">
        <v>1.17</v>
      </c>
      <c r="F94" s="33">
        <f t="shared" si="7"/>
        <v>608332</v>
      </c>
      <c r="G94" s="34">
        <f>ROUND(F94*E94,0)</f>
        <v>711748</v>
      </c>
      <c r="I94">
        <f>27*0.2*0.25</f>
        <v>1.35</v>
      </c>
    </row>
    <row r="95" spans="1:10" ht="12.75" customHeight="1">
      <c r="A95" s="26">
        <v>2.2999999999999998</v>
      </c>
      <c r="B95" s="35">
        <v>5067</v>
      </c>
      <c r="C95" s="30" t="s">
        <v>41</v>
      </c>
      <c r="D95" s="31" t="s">
        <v>5</v>
      </c>
      <c r="E95" s="179">
        <v>370.97</v>
      </c>
      <c r="F95" s="33">
        <f t="shared" si="7"/>
        <v>5560</v>
      </c>
      <c r="G95" s="34">
        <f t="shared" ref="G95:G98" si="8">ROUND(F95*E95,0)</f>
        <v>2062593</v>
      </c>
      <c r="J95">
        <f>31*4*0.56</f>
        <v>69.440000000000012</v>
      </c>
    </row>
    <row r="96" spans="1:10" ht="12.75" customHeight="1">
      <c r="A96" s="28">
        <v>2.4</v>
      </c>
      <c r="B96" s="36">
        <v>5346</v>
      </c>
      <c r="C96" s="20" t="s">
        <v>103</v>
      </c>
      <c r="D96" s="113" t="s">
        <v>2</v>
      </c>
      <c r="E96" s="37">
        <v>2.83</v>
      </c>
      <c r="F96" s="38">
        <f t="shared" si="7"/>
        <v>374988</v>
      </c>
      <c r="G96" s="34">
        <f t="shared" si="8"/>
        <v>1061216</v>
      </c>
      <c r="J96">
        <f>17.5*4*0.56</f>
        <v>39.200000000000003</v>
      </c>
    </row>
    <row r="97" spans="1:11" ht="12.75" customHeight="1">
      <c r="A97" s="26">
        <v>2.5</v>
      </c>
      <c r="B97" s="36">
        <v>6587</v>
      </c>
      <c r="C97" s="20" t="s">
        <v>104</v>
      </c>
      <c r="D97" s="113" t="s">
        <v>2</v>
      </c>
      <c r="E97" s="37">
        <v>5.64</v>
      </c>
      <c r="F97" s="38">
        <f t="shared" si="7"/>
        <v>18764</v>
      </c>
      <c r="G97" s="34">
        <f t="shared" si="8"/>
        <v>105829</v>
      </c>
      <c r="I97">
        <f>+E97*0.6</f>
        <v>3.3839999999999999</v>
      </c>
      <c r="J97">
        <v>69.44</v>
      </c>
      <c r="K97">
        <f>59.13*0.1</f>
        <v>5.9130000000000003</v>
      </c>
    </row>
    <row r="98" spans="1:11" ht="23.25" customHeight="1">
      <c r="A98" s="26">
        <v>2.6</v>
      </c>
      <c r="B98" s="36">
        <v>4611</v>
      </c>
      <c r="C98" s="20" t="s">
        <v>142</v>
      </c>
      <c r="D98" s="113" t="s">
        <v>2</v>
      </c>
      <c r="E98" s="37">
        <v>5.64</v>
      </c>
      <c r="F98" s="38">
        <f t="shared" si="7"/>
        <v>47445</v>
      </c>
      <c r="G98" s="34">
        <f t="shared" si="8"/>
        <v>267590</v>
      </c>
      <c r="I98">
        <f>+E98*0.6</f>
        <v>3.3839999999999999</v>
      </c>
      <c r="J98">
        <v>120</v>
      </c>
    </row>
    <row r="99" spans="1:11" ht="15.75" thickBot="1">
      <c r="A99" s="292"/>
      <c r="B99" s="293"/>
      <c r="C99" s="292"/>
      <c r="D99" s="372" t="s">
        <v>40</v>
      </c>
      <c r="E99" s="372"/>
      <c r="F99" s="372"/>
      <c r="G99" s="121">
        <f>SUM(G93:G97)</f>
        <v>4078197</v>
      </c>
      <c r="I99">
        <f>+E97*0.4</f>
        <v>2.2559999999999998</v>
      </c>
      <c r="J99">
        <f>SUM(J95:J98)</f>
        <v>298.08000000000004</v>
      </c>
    </row>
    <row r="100" spans="1:11" ht="15.75" thickBot="1">
      <c r="A100" s="290">
        <v>3</v>
      </c>
      <c r="B100" s="291"/>
      <c r="C100" s="10" t="s">
        <v>9</v>
      </c>
      <c r="D100" s="23"/>
      <c r="E100" s="24"/>
      <c r="F100" s="24"/>
      <c r="G100" s="25"/>
    </row>
    <row r="101" spans="1:11" ht="12.75" customHeight="1">
      <c r="A101" s="28">
        <v>3.1</v>
      </c>
      <c r="B101" s="39">
        <v>5288</v>
      </c>
      <c r="C101" s="30" t="s">
        <v>42</v>
      </c>
      <c r="D101" s="40" t="s">
        <v>4</v>
      </c>
      <c r="E101" s="41">
        <v>23.6</v>
      </c>
      <c r="F101" s="42">
        <f>+F26</f>
        <v>39930</v>
      </c>
      <c r="G101" s="34">
        <f>ROUND(F101*E101,0)</f>
        <v>942348</v>
      </c>
    </row>
    <row r="102" spans="1:11" ht="12.75" customHeight="1">
      <c r="A102" s="28">
        <v>3.2</v>
      </c>
      <c r="B102" s="39">
        <v>6588</v>
      </c>
      <c r="C102" s="30" t="s">
        <v>15</v>
      </c>
      <c r="D102" s="40" t="s">
        <v>4</v>
      </c>
      <c r="E102" s="43">
        <v>20.56</v>
      </c>
      <c r="F102" s="44">
        <f>+F27</f>
        <v>27480</v>
      </c>
      <c r="G102" s="34">
        <f t="shared" ref="G102" si="9">ROUND(F102*E102,0)</f>
        <v>564989</v>
      </c>
    </row>
    <row r="103" spans="1:11" ht="15.75" thickBot="1">
      <c r="A103" s="292"/>
      <c r="B103" s="293"/>
      <c r="C103" s="292"/>
      <c r="D103" s="373" t="s">
        <v>40</v>
      </c>
      <c r="E103" s="373"/>
      <c r="F103" s="373"/>
      <c r="G103" s="122">
        <f>SUM(G101:G102)</f>
        <v>1507337</v>
      </c>
    </row>
    <row r="104" spans="1:11" ht="15.75" thickBot="1">
      <c r="A104" s="280">
        <v>4</v>
      </c>
      <c r="B104" s="281"/>
      <c r="C104" s="10" t="s">
        <v>16</v>
      </c>
      <c r="D104" s="45"/>
      <c r="E104" s="46"/>
      <c r="F104" s="46"/>
      <c r="G104" s="47"/>
    </row>
    <row r="105" spans="1:11" ht="12.75" customHeight="1">
      <c r="A105" s="48">
        <v>4.0999999999999996</v>
      </c>
      <c r="B105" s="49">
        <v>6456</v>
      </c>
      <c r="C105" s="13" t="s">
        <v>17</v>
      </c>
      <c r="D105" s="50" t="s">
        <v>0</v>
      </c>
      <c r="E105" s="51">
        <v>57.05</v>
      </c>
      <c r="F105" s="52">
        <f>+F35</f>
        <v>43205</v>
      </c>
      <c r="G105" s="34">
        <f>ROUND(F105*E105,0)</f>
        <v>2464845</v>
      </c>
    </row>
    <row r="106" spans="1:11" ht="15.75" thickBot="1">
      <c r="A106" s="292"/>
      <c r="B106" s="293"/>
      <c r="C106" s="292"/>
      <c r="D106" s="373" t="s">
        <v>40</v>
      </c>
      <c r="E106" s="373"/>
      <c r="F106" s="373"/>
      <c r="G106" s="122">
        <f>SUM(G104:G105)</f>
        <v>2464845</v>
      </c>
    </row>
    <row r="107" spans="1:11" ht="15.75" thickBot="1">
      <c r="A107" s="124"/>
      <c r="B107" s="125"/>
      <c r="C107" s="126"/>
      <c r="D107" s="374" t="s">
        <v>157</v>
      </c>
      <c r="E107" s="375"/>
      <c r="F107" s="376"/>
      <c r="G107" s="123">
        <f>+G106+G99+G91</f>
        <v>7270762</v>
      </c>
      <c r="I107" t="s">
        <v>151</v>
      </c>
    </row>
    <row r="108" spans="1:11" ht="15.75" thickBot="1">
      <c r="A108" s="73"/>
      <c r="B108" s="74"/>
      <c r="C108" s="76"/>
      <c r="D108" s="72" t="s">
        <v>90</v>
      </c>
      <c r="E108" s="264" t="s">
        <v>91</v>
      </c>
      <c r="F108" s="264"/>
      <c r="G108" s="77">
        <f>+G107+G86</f>
        <v>50375312.32</v>
      </c>
      <c r="I108" t="s">
        <v>151</v>
      </c>
    </row>
    <row r="109" spans="1:11" ht="15.75" thickBot="1">
      <c r="A109" s="73"/>
      <c r="B109" s="74"/>
      <c r="C109" s="78"/>
      <c r="D109" s="224">
        <v>0.26500000000000001</v>
      </c>
      <c r="E109" s="265" t="s">
        <v>92</v>
      </c>
      <c r="F109" s="265"/>
      <c r="G109" s="71">
        <f>G108*26.5%</f>
        <v>13349457.764800001</v>
      </c>
      <c r="I109" t="s">
        <v>202</v>
      </c>
    </row>
    <row r="110" spans="1:11" ht="15.75" thickBot="1">
      <c r="A110" s="73"/>
      <c r="B110" s="74"/>
      <c r="C110" s="78"/>
      <c r="D110" s="79">
        <v>0.01</v>
      </c>
      <c r="E110" s="265" t="s">
        <v>93</v>
      </c>
      <c r="F110" s="265"/>
      <c r="G110" s="71">
        <f>G108*1%</f>
        <v>503753.12320000003</v>
      </c>
    </row>
    <row r="111" spans="1:11" ht="15.75" thickBot="1">
      <c r="A111" s="73"/>
      <c r="B111" s="74"/>
      <c r="C111" s="78"/>
      <c r="D111" s="79">
        <v>0.05</v>
      </c>
      <c r="E111" s="265" t="s">
        <v>94</v>
      </c>
      <c r="F111" s="265"/>
      <c r="G111" s="71">
        <f>G108*5%</f>
        <v>2518765.6160000004</v>
      </c>
    </row>
    <row r="112" spans="1:11" ht="15.75" thickBot="1">
      <c r="A112" s="80"/>
      <c r="B112" s="74"/>
      <c r="C112" s="78"/>
      <c r="D112" s="224">
        <v>0.32500000000000001</v>
      </c>
      <c r="E112" s="266" t="s">
        <v>95</v>
      </c>
      <c r="F112" s="267"/>
      <c r="G112" s="71">
        <f>SUM(G109:G111)</f>
        <v>16371976.504000001</v>
      </c>
    </row>
    <row r="113" spans="1:12" ht="15.75" thickBot="1">
      <c r="A113" s="343" t="s">
        <v>158</v>
      </c>
      <c r="B113" s="344"/>
      <c r="C113" s="345"/>
      <c r="D113" s="81">
        <v>1</v>
      </c>
      <c r="E113" s="270" t="s">
        <v>96</v>
      </c>
      <c r="F113" s="270"/>
      <c r="G113" s="71">
        <f>G112+G108</f>
        <v>66747288.824000001</v>
      </c>
    </row>
    <row r="114" spans="1:12" ht="15.75" thickBot="1">
      <c r="A114" s="73"/>
      <c r="B114" s="74"/>
      <c r="C114" s="75"/>
      <c r="D114" s="271" t="s">
        <v>97</v>
      </c>
      <c r="E114" s="272"/>
      <c r="F114" s="273"/>
      <c r="G114" s="82">
        <f>ROUND(G113,0)</f>
        <v>66747289</v>
      </c>
      <c r="K114" s="117"/>
      <c r="L114" s="117"/>
    </row>
    <row r="115" spans="1:12">
      <c r="A115" s="73"/>
      <c r="B115" s="74"/>
      <c r="C115" s="75"/>
      <c r="D115" s="261"/>
      <c r="E115" s="261"/>
      <c r="F115" s="261"/>
      <c r="G115" s="83"/>
    </row>
    <row r="116" spans="1:12">
      <c r="A116" s="84"/>
      <c r="B116" s="85"/>
      <c r="C116" s="86"/>
      <c r="D116" s="87"/>
      <c r="E116" s="88"/>
      <c r="F116" s="89"/>
      <c r="G116" s="90"/>
    </row>
    <row r="117" spans="1:12" ht="33">
      <c r="A117" s="91" t="s">
        <v>98</v>
      </c>
      <c r="B117" s="92"/>
      <c r="C117" s="92"/>
      <c r="D117" s="93"/>
      <c r="E117" s="94"/>
      <c r="F117" s="95"/>
      <c r="G117" s="96"/>
    </row>
    <row r="118" spans="1:12">
      <c r="A118" s="97"/>
      <c r="B118" s="98"/>
      <c r="C118" s="98"/>
      <c r="D118" s="99"/>
      <c r="E118" s="94"/>
      <c r="F118" s="95"/>
      <c r="G118" s="100"/>
    </row>
    <row r="119" spans="1:12">
      <c r="A119" s="97"/>
      <c r="B119" s="252" t="s">
        <v>99</v>
      </c>
      <c r="C119" s="252"/>
      <c r="D119" s="99"/>
      <c r="E119" s="253"/>
      <c r="F119" s="253"/>
      <c r="G119" s="254"/>
    </row>
    <row r="120" spans="1:12">
      <c r="A120" s="101"/>
      <c r="B120" s="255" t="s">
        <v>100</v>
      </c>
      <c r="C120" s="252"/>
      <c r="D120" s="102"/>
      <c r="E120" s="256"/>
      <c r="F120" s="256"/>
      <c r="G120" s="257"/>
    </row>
    <row r="121" spans="1:12">
      <c r="A121" s="103"/>
      <c r="B121" s="260" t="s">
        <v>101</v>
      </c>
      <c r="C121" s="260"/>
      <c r="D121" s="104"/>
      <c r="E121" s="258"/>
      <c r="F121" s="258"/>
      <c r="G121" s="259"/>
    </row>
  </sheetData>
  <mergeCells count="65">
    <mergeCell ref="B119:C119"/>
    <mergeCell ref="E119:G119"/>
    <mergeCell ref="B120:C120"/>
    <mergeCell ref="E120:G121"/>
    <mergeCell ref="B121:C121"/>
    <mergeCell ref="D115:F115"/>
    <mergeCell ref="A106:C106"/>
    <mergeCell ref="D106:F106"/>
    <mergeCell ref="D107:F107"/>
    <mergeCell ref="E108:F108"/>
    <mergeCell ref="E109:F109"/>
    <mergeCell ref="E110:F110"/>
    <mergeCell ref="E111:F111"/>
    <mergeCell ref="E112:F112"/>
    <mergeCell ref="A113:C113"/>
    <mergeCell ref="E113:F113"/>
    <mergeCell ref="D114:F114"/>
    <mergeCell ref="A104:B104"/>
    <mergeCell ref="C87:G87"/>
    <mergeCell ref="A88:B88"/>
    <mergeCell ref="D88:G88"/>
    <mergeCell ref="A91:C91"/>
    <mergeCell ref="D91:F91"/>
    <mergeCell ref="A92:B92"/>
    <mergeCell ref="A99:C99"/>
    <mergeCell ref="D99:F99"/>
    <mergeCell ref="A100:B100"/>
    <mergeCell ref="A103:C103"/>
    <mergeCell ref="D103:F103"/>
    <mergeCell ref="D86:F86"/>
    <mergeCell ref="A46:C46"/>
    <mergeCell ref="D46:F46"/>
    <mergeCell ref="A47:B47"/>
    <mergeCell ref="A50:C50"/>
    <mergeCell ref="D50:F50"/>
    <mergeCell ref="A51:B51"/>
    <mergeCell ref="A60:C60"/>
    <mergeCell ref="D60:F60"/>
    <mergeCell ref="A61:B61"/>
    <mergeCell ref="A85:C85"/>
    <mergeCell ref="D85:F85"/>
    <mergeCell ref="A43:B43"/>
    <mergeCell ref="A16:C16"/>
    <mergeCell ref="D16:F16"/>
    <mergeCell ref="A17:B17"/>
    <mergeCell ref="A24:C24"/>
    <mergeCell ref="D24:F24"/>
    <mergeCell ref="A25:B25"/>
    <mergeCell ref="A33:C33"/>
    <mergeCell ref="D33:F33"/>
    <mergeCell ref="A34:B34"/>
    <mergeCell ref="A42:C42"/>
    <mergeCell ref="D42:F42"/>
    <mergeCell ref="A7:G7"/>
    <mergeCell ref="A8:G8"/>
    <mergeCell ref="A10:G10"/>
    <mergeCell ref="C12:G12"/>
    <mergeCell ref="A13:B13"/>
    <mergeCell ref="D13:G13"/>
    <mergeCell ref="A6:G6"/>
    <mergeCell ref="A1:D4"/>
    <mergeCell ref="E1:G1"/>
    <mergeCell ref="F3:G3"/>
    <mergeCell ref="E4:G4"/>
    <mergeCell ref="A5:G5"/>
  </mergeCells>
  <dataValidations count="1">
    <dataValidation type="list" allowBlank="1" showInputMessage="1" showErrorMessage="1" sqref="C17:C18 C25 C104 C34 C36:C41 C92:C93 C100 C102 C27:C29">
      <formula1>APU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80"/>
  <sheetViews>
    <sheetView topLeftCell="B61" workbookViewId="0">
      <selection activeCell="N74" sqref="N74"/>
    </sheetView>
  </sheetViews>
  <sheetFormatPr baseColWidth="10" defaultRowHeight="11.25"/>
  <cols>
    <col min="1" max="1" width="8.28515625" style="139" hidden="1" customWidth="1"/>
    <col min="2" max="2" width="8.28515625" style="139" customWidth="1"/>
    <col min="3" max="3" width="14.5703125" style="178" customWidth="1"/>
    <col min="4" max="4" width="10.7109375" style="178" bestFit="1" customWidth="1"/>
    <col min="5" max="5" width="11.42578125" style="178" customWidth="1"/>
    <col min="6" max="6" width="7.28515625" style="178" bestFit="1" customWidth="1"/>
    <col min="7" max="7" width="11" style="178" bestFit="1" customWidth="1"/>
    <col min="8" max="8" width="9.5703125" style="178" customWidth="1"/>
    <col min="9" max="9" width="12.5703125" style="178" bestFit="1" customWidth="1"/>
    <col min="10" max="10" width="11.140625" style="178" bestFit="1" customWidth="1"/>
    <col min="11" max="11" width="6" style="178" bestFit="1" customWidth="1"/>
    <col min="12" max="12" width="8.42578125" style="178" bestFit="1" customWidth="1"/>
    <col min="13" max="16384" width="11.42578125" style="139"/>
  </cols>
  <sheetData>
    <row r="1" spans="3:17">
      <c r="C1" s="136"/>
      <c r="D1" s="137"/>
      <c r="E1" s="137"/>
      <c r="F1" s="137"/>
      <c r="G1" s="137"/>
      <c r="H1" s="137"/>
      <c r="I1" s="137"/>
      <c r="J1" s="137"/>
      <c r="K1" s="137"/>
      <c r="L1" s="138"/>
    </row>
    <row r="2" spans="3:17">
      <c r="C2" s="140"/>
      <c r="D2" s="141"/>
      <c r="E2" s="141"/>
      <c r="F2" s="141"/>
      <c r="G2" s="141"/>
      <c r="H2" s="141"/>
      <c r="I2" s="141"/>
      <c r="J2" s="141"/>
      <c r="K2" s="141"/>
      <c r="L2" s="142"/>
    </row>
    <row r="3" spans="3:17">
      <c r="C3" s="140"/>
      <c r="D3" s="141"/>
      <c r="E3" s="141"/>
      <c r="F3" s="141"/>
      <c r="G3" s="141"/>
      <c r="H3" s="141"/>
      <c r="I3" s="141"/>
      <c r="J3" s="141"/>
      <c r="K3" s="141"/>
      <c r="L3" s="142"/>
    </row>
    <row r="4" spans="3:17">
      <c r="C4" s="140"/>
      <c r="D4" s="141"/>
      <c r="E4" s="141"/>
      <c r="F4" s="141"/>
      <c r="G4" s="141"/>
      <c r="H4" s="141"/>
      <c r="I4" s="141"/>
      <c r="J4" s="141"/>
      <c r="K4" s="141"/>
      <c r="L4" s="142"/>
    </row>
    <row r="5" spans="3:17">
      <c r="C5" s="140"/>
      <c r="D5" s="141"/>
      <c r="E5" s="141"/>
      <c r="F5" s="141"/>
      <c r="G5" s="141"/>
      <c r="H5" s="141"/>
      <c r="I5" s="141"/>
      <c r="J5" s="141"/>
      <c r="K5" s="141"/>
      <c r="L5" s="142"/>
    </row>
    <row r="6" spans="3:17">
      <c r="C6" s="140"/>
      <c r="D6" s="141"/>
      <c r="E6" s="141"/>
      <c r="F6" s="141"/>
      <c r="G6" s="141"/>
      <c r="H6" s="141"/>
      <c r="I6" s="141"/>
      <c r="J6" s="141"/>
      <c r="K6" s="141"/>
      <c r="L6" s="142"/>
    </row>
    <row r="7" spans="3:17">
      <c r="C7" s="140"/>
      <c r="D7" s="141"/>
      <c r="E7" s="141"/>
      <c r="F7" s="141"/>
      <c r="G7" s="141"/>
      <c r="H7" s="141"/>
      <c r="I7" s="141"/>
      <c r="J7" s="141"/>
      <c r="K7" s="141"/>
      <c r="L7" s="142"/>
    </row>
    <row r="8" spans="3:17">
      <c r="C8" s="389" t="s">
        <v>159</v>
      </c>
      <c r="D8" s="390"/>
      <c r="E8" s="390"/>
      <c r="F8" s="390"/>
      <c r="G8" s="390"/>
      <c r="H8" s="390"/>
      <c r="I8" s="390"/>
      <c r="J8" s="390"/>
      <c r="K8" s="390"/>
      <c r="L8" s="391"/>
    </row>
    <row r="9" spans="3:17">
      <c r="C9" s="392"/>
      <c r="D9" s="393"/>
      <c r="E9" s="393"/>
      <c r="F9" s="393"/>
      <c r="G9" s="393"/>
      <c r="H9" s="393"/>
      <c r="I9" s="393"/>
      <c r="J9" s="393"/>
      <c r="K9" s="393"/>
      <c r="L9" s="394"/>
    </row>
    <row r="10" spans="3:17" ht="15.75">
      <c r="C10" s="395" t="s">
        <v>196</v>
      </c>
      <c r="D10" s="396"/>
      <c r="E10" s="396"/>
      <c r="F10" s="396"/>
      <c r="G10" s="396"/>
      <c r="H10" s="396"/>
      <c r="I10" s="396"/>
      <c r="J10" s="396"/>
      <c r="K10" s="396"/>
      <c r="L10" s="397"/>
    </row>
    <row r="11" spans="3:17" ht="15.75">
      <c r="C11" s="398"/>
      <c r="D11" s="399"/>
      <c r="E11" s="399"/>
      <c r="F11" s="399"/>
      <c r="G11" s="399"/>
      <c r="H11" s="399"/>
      <c r="I11" s="399"/>
      <c r="J11" s="399"/>
      <c r="K11" s="399"/>
      <c r="L11" s="400"/>
    </row>
    <row r="12" spans="3:17">
      <c r="C12" s="140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3:17" ht="15.75">
      <c r="C13" s="401" t="s">
        <v>160</v>
      </c>
      <c r="D13" s="402"/>
      <c r="E13" s="402"/>
      <c r="F13" s="402"/>
      <c r="G13" s="402"/>
      <c r="H13" s="402"/>
      <c r="I13" s="402"/>
      <c r="J13" s="402"/>
      <c r="K13" s="402"/>
      <c r="L13" s="403"/>
    </row>
    <row r="14" spans="3:17">
      <c r="C14" s="143" t="s">
        <v>161</v>
      </c>
      <c r="D14" s="144" t="s">
        <v>162</v>
      </c>
      <c r="E14" s="144" t="s">
        <v>163</v>
      </c>
      <c r="F14" s="144" t="s">
        <v>164</v>
      </c>
      <c r="G14" s="144" t="s">
        <v>165</v>
      </c>
      <c r="H14" s="144" t="s">
        <v>166</v>
      </c>
      <c r="I14" s="144" t="s">
        <v>167</v>
      </c>
      <c r="J14" s="144" t="s">
        <v>168</v>
      </c>
      <c r="K14" s="144" t="s">
        <v>169</v>
      </c>
      <c r="L14" s="145" t="s">
        <v>170</v>
      </c>
    </row>
    <row r="15" spans="3:17" ht="15">
      <c r="C15" s="109"/>
      <c r="D15" s="146">
        <v>8.67</v>
      </c>
      <c r="E15" s="144">
        <v>0.05</v>
      </c>
      <c r="F15" s="144">
        <f>+D15-E15</f>
        <v>8.6199999999999992</v>
      </c>
      <c r="G15" s="144">
        <v>1</v>
      </c>
      <c r="H15" s="144">
        <v>0.3</v>
      </c>
      <c r="I15" s="144">
        <f>+F15+G15+H15</f>
        <v>9.92</v>
      </c>
      <c r="J15" s="144">
        <v>4</v>
      </c>
      <c r="K15" s="144">
        <v>0.56000000000000005</v>
      </c>
      <c r="L15" s="147">
        <f>+I15*J15*K15</f>
        <v>22.220800000000001</v>
      </c>
      <c r="N15" s="148"/>
      <c r="O15" s="149"/>
    </row>
    <row r="16" spans="3:17" ht="15">
      <c r="C16" s="110"/>
      <c r="D16" s="146">
        <v>8.67</v>
      </c>
      <c r="E16" s="144">
        <v>0.05</v>
      </c>
      <c r="F16" s="144">
        <f t="shared" ref="F16:F17" si="0">+D16-E16</f>
        <v>8.6199999999999992</v>
      </c>
      <c r="G16" s="144">
        <v>1</v>
      </c>
      <c r="H16" s="144">
        <v>0.3</v>
      </c>
      <c r="I16" s="144">
        <f t="shared" ref="I16:I17" si="1">+F16+G16+H16</f>
        <v>9.92</v>
      </c>
      <c r="J16" s="144">
        <v>4</v>
      </c>
      <c r="K16" s="144">
        <v>0.56000000000000005</v>
      </c>
      <c r="L16" s="147">
        <f t="shared" ref="L16:L17" si="2">+I16*J16*K16</f>
        <v>22.220800000000001</v>
      </c>
      <c r="N16" s="148"/>
      <c r="O16" s="149"/>
      <c r="Q16" s="150"/>
    </row>
    <row r="17" spans="3:17" ht="15">
      <c r="C17" s="110"/>
      <c r="D17" s="146">
        <v>6.5</v>
      </c>
      <c r="E17" s="144">
        <v>0.05</v>
      </c>
      <c r="F17" s="144">
        <f t="shared" si="0"/>
        <v>6.45</v>
      </c>
      <c r="G17" s="144">
        <v>0.5</v>
      </c>
      <c r="H17" s="144">
        <v>0.3</v>
      </c>
      <c r="I17" s="144">
        <f t="shared" si="1"/>
        <v>7.25</v>
      </c>
      <c r="J17" s="144">
        <v>4</v>
      </c>
      <c r="K17" s="144">
        <v>0.56000000000000005</v>
      </c>
      <c r="L17" s="147">
        <f t="shared" si="2"/>
        <v>16.240000000000002</v>
      </c>
      <c r="N17" s="148"/>
      <c r="O17" s="149"/>
      <c r="Q17" s="150"/>
    </row>
    <row r="18" spans="3:17" ht="15">
      <c r="C18" s="151"/>
      <c r="D18" s="144"/>
      <c r="E18" s="144"/>
      <c r="F18" s="144"/>
      <c r="G18" s="144"/>
      <c r="H18" s="144"/>
      <c r="I18" s="144"/>
      <c r="J18" s="144"/>
      <c r="K18" s="144"/>
      <c r="L18" s="147"/>
      <c r="N18" s="148"/>
      <c r="Q18" s="152"/>
    </row>
    <row r="19" spans="3:17" ht="15">
      <c r="C19" s="380" t="s">
        <v>3</v>
      </c>
      <c r="D19" s="381"/>
      <c r="E19" s="381"/>
      <c r="F19" s="381"/>
      <c r="G19" s="381"/>
      <c r="H19" s="381"/>
      <c r="I19" s="381"/>
      <c r="J19" s="381"/>
      <c r="K19" s="382"/>
      <c r="L19" s="153">
        <f>SUM(L15:L18)</f>
        <v>60.681600000000003</v>
      </c>
      <c r="N19" s="154">
        <f>+L19/L67</f>
        <v>0.16357510325338742</v>
      </c>
      <c r="Q19" s="152"/>
    </row>
    <row r="20" spans="3:17" ht="15.75">
      <c r="C20" s="383" t="s">
        <v>171</v>
      </c>
      <c r="D20" s="384"/>
      <c r="E20" s="384"/>
      <c r="F20" s="384"/>
      <c r="G20" s="384"/>
      <c r="H20" s="384"/>
      <c r="I20" s="384"/>
      <c r="J20" s="384"/>
      <c r="K20" s="384"/>
      <c r="L20" s="385"/>
      <c r="N20" s="148"/>
      <c r="Q20" s="152"/>
    </row>
    <row r="21" spans="3:17" ht="15">
      <c r="C21" s="143" t="s">
        <v>161</v>
      </c>
      <c r="D21" s="144" t="s">
        <v>162</v>
      </c>
      <c r="E21" s="144" t="s">
        <v>163</v>
      </c>
      <c r="F21" s="144" t="s">
        <v>164</v>
      </c>
      <c r="G21" s="144" t="s">
        <v>165</v>
      </c>
      <c r="H21" s="144" t="s">
        <v>166</v>
      </c>
      <c r="I21" s="144" t="s">
        <v>167</v>
      </c>
      <c r="J21" s="144" t="s">
        <v>168</v>
      </c>
      <c r="K21" s="144" t="s">
        <v>169</v>
      </c>
      <c r="L21" s="145" t="s">
        <v>170</v>
      </c>
      <c r="N21" s="148"/>
      <c r="Q21" s="152"/>
    </row>
    <row r="22" spans="3:17" ht="15">
      <c r="C22" s="109"/>
      <c r="D22" s="146">
        <v>8.67</v>
      </c>
      <c r="E22" s="144">
        <v>0.05</v>
      </c>
      <c r="F22" s="144">
        <f>+D22-E22</f>
        <v>8.6199999999999992</v>
      </c>
      <c r="G22" s="144">
        <v>1</v>
      </c>
      <c r="H22" s="144">
        <v>0.2</v>
      </c>
      <c r="I22" s="144">
        <f>+F22+G22+H22</f>
        <v>9.8199999999999985</v>
      </c>
      <c r="J22" s="144">
        <v>4</v>
      </c>
      <c r="K22" s="144">
        <v>0.56000000000000005</v>
      </c>
      <c r="L22" s="147">
        <f>+I22*J22*K22</f>
        <v>21.9968</v>
      </c>
      <c r="N22" s="148"/>
      <c r="Q22" s="152"/>
    </row>
    <row r="23" spans="3:17" ht="15">
      <c r="C23" s="110"/>
      <c r="D23" s="146">
        <v>8.67</v>
      </c>
      <c r="E23" s="144">
        <v>0.05</v>
      </c>
      <c r="F23" s="144">
        <f t="shared" ref="F23:F24" si="3">+D23-E23</f>
        <v>8.6199999999999992</v>
      </c>
      <c r="G23" s="144">
        <v>1</v>
      </c>
      <c r="H23" s="144">
        <v>0.2</v>
      </c>
      <c r="I23" s="144">
        <f t="shared" ref="I23:I24" si="4">+F23+G23+H23</f>
        <v>9.8199999999999985</v>
      </c>
      <c r="J23" s="144">
        <v>4</v>
      </c>
      <c r="K23" s="144">
        <v>0.56000000000000005</v>
      </c>
      <c r="L23" s="147">
        <f t="shared" ref="L23:L24" si="5">+I23*J23*K23</f>
        <v>21.9968</v>
      </c>
      <c r="N23" s="148"/>
      <c r="Q23" s="152"/>
    </row>
    <row r="24" spans="3:17" ht="14.25">
      <c r="C24" s="110"/>
      <c r="D24" s="146">
        <v>6.5</v>
      </c>
      <c r="E24" s="144">
        <v>0.05</v>
      </c>
      <c r="F24" s="144">
        <f t="shared" si="3"/>
        <v>6.45</v>
      </c>
      <c r="G24" s="144">
        <v>0.5</v>
      </c>
      <c r="H24" s="144">
        <v>0.2</v>
      </c>
      <c r="I24" s="144">
        <f t="shared" si="4"/>
        <v>7.15</v>
      </c>
      <c r="J24" s="144">
        <v>4</v>
      </c>
      <c r="K24" s="144">
        <v>0.56000000000000005</v>
      </c>
      <c r="L24" s="147">
        <f t="shared" si="5"/>
        <v>16.016000000000002</v>
      </c>
      <c r="N24" s="148"/>
    </row>
    <row r="25" spans="3:17">
      <c r="C25" s="380" t="s">
        <v>3</v>
      </c>
      <c r="D25" s="381"/>
      <c r="E25" s="381"/>
      <c r="F25" s="381"/>
      <c r="G25" s="381"/>
      <c r="H25" s="381"/>
      <c r="I25" s="381"/>
      <c r="J25" s="381"/>
      <c r="K25" s="382"/>
      <c r="L25" s="153">
        <f>SUM(L22:L24)</f>
        <v>60.009600000000006</v>
      </c>
      <c r="N25" s="154">
        <f>+L25/L67</f>
        <v>0.16176364031591911</v>
      </c>
    </row>
    <row r="26" spans="3:17" ht="15.75">
      <c r="C26" s="383" t="s">
        <v>172</v>
      </c>
      <c r="D26" s="384"/>
      <c r="E26" s="384"/>
      <c r="F26" s="384"/>
      <c r="G26" s="384"/>
      <c r="H26" s="384"/>
      <c r="I26" s="384"/>
      <c r="J26" s="384"/>
      <c r="K26" s="384"/>
      <c r="L26" s="385"/>
      <c r="N26" s="148"/>
    </row>
    <row r="27" spans="3:17">
      <c r="C27" s="143" t="s">
        <v>161</v>
      </c>
      <c r="D27" s="144" t="s">
        <v>162</v>
      </c>
      <c r="E27" s="144" t="s">
        <v>163</v>
      </c>
      <c r="F27" s="144" t="s">
        <v>164</v>
      </c>
      <c r="G27" s="144" t="s">
        <v>165</v>
      </c>
      <c r="H27" s="144" t="s">
        <v>166</v>
      </c>
      <c r="I27" s="144" t="s">
        <v>167</v>
      </c>
      <c r="J27" s="144" t="s">
        <v>168</v>
      </c>
      <c r="K27" s="144" t="s">
        <v>169</v>
      </c>
      <c r="L27" s="145" t="s">
        <v>170</v>
      </c>
      <c r="N27" s="148"/>
    </row>
    <row r="28" spans="3:17" ht="15">
      <c r="C28" s="109"/>
      <c r="D28" s="155">
        <f>2.57+0.2+0.2</f>
        <v>2.97</v>
      </c>
      <c r="E28" s="144">
        <v>0.05</v>
      </c>
      <c r="F28" s="144">
        <f t="shared" ref="F28:F34" si="6">+D28-E28</f>
        <v>2.9200000000000004</v>
      </c>
      <c r="G28" s="144">
        <v>0</v>
      </c>
      <c r="H28" s="144">
        <v>0.4</v>
      </c>
      <c r="I28" s="144">
        <f t="shared" ref="I28:I34" si="7">+F28+G28+H28</f>
        <v>3.3200000000000003</v>
      </c>
      <c r="J28" s="144">
        <v>4</v>
      </c>
      <c r="K28" s="144">
        <v>0.56000000000000005</v>
      </c>
      <c r="L28" s="147">
        <f t="shared" ref="L28:L34" si="8">+I28*J28*K28</f>
        <v>7.4368000000000016</v>
      </c>
      <c r="N28" s="156"/>
    </row>
    <row r="29" spans="3:17" ht="15">
      <c r="C29" s="109"/>
      <c r="D29" s="155">
        <v>2.97</v>
      </c>
      <c r="E29" s="144">
        <v>0.05</v>
      </c>
      <c r="F29" s="144">
        <f t="shared" si="6"/>
        <v>2.9200000000000004</v>
      </c>
      <c r="G29" s="144">
        <v>0</v>
      </c>
      <c r="H29" s="144">
        <v>0.4</v>
      </c>
      <c r="I29" s="144">
        <f t="shared" si="7"/>
        <v>3.3200000000000003</v>
      </c>
      <c r="J29" s="144">
        <v>4</v>
      </c>
      <c r="K29" s="144">
        <v>0.56000000000000005</v>
      </c>
      <c r="L29" s="147">
        <f t="shared" si="8"/>
        <v>7.4368000000000016</v>
      </c>
      <c r="N29" s="156"/>
    </row>
    <row r="30" spans="3:17" ht="15">
      <c r="C30" s="110"/>
      <c r="D30" s="155">
        <v>2.97</v>
      </c>
      <c r="E30" s="144">
        <v>0.05</v>
      </c>
      <c r="F30" s="144">
        <f t="shared" si="6"/>
        <v>2.9200000000000004</v>
      </c>
      <c r="G30" s="144">
        <v>0</v>
      </c>
      <c r="H30" s="144">
        <v>0.4</v>
      </c>
      <c r="I30" s="144">
        <f t="shared" si="7"/>
        <v>3.3200000000000003</v>
      </c>
      <c r="J30" s="144">
        <v>4</v>
      </c>
      <c r="K30" s="144">
        <v>0.56000000000000005</v>
      </c>
      <c r="L30" s="147">
        <f t="shared" si="8"/>
        <v>7.4368000000000016</v>
      </c>
      <c r="N30" s="156"/>
    </row>
    <row r="31" spans="3:17" ht="15">
      <c r="C31" s="110"/>
      <c r="D31" s="155">
        <v>2.97</v>
      </c>
      <c r="E31" s="144">
        <v>0.05</v>
      </c>
      <c r="F31" s="144">
        <f t="shared" si="6"/>
        <v>2.9200000000000004</v>
      </c>
      <c r="G31" s="144">
        <v>0</v>
      </c>
      <c r="H31" s="144">
        <v>0.4</v>
      </c>
      <c r="I31" s="144">
        <f t="shared" si="7"/>
        <v>3.3200000000000003</v>
      </c>
      <c r="J31" s="144">
        <v>4</v>
      </c>
      <c r="K31" s="144">
        <v>0.56000000000000005</v>
      </c>
      <c r="L31" s="147">
        <f t="shared" si="8"/>
        <v>7.4368000000000016</v>
      </c>
      <c r="N31" s="156"/>
    </row>
    <row r="32" spans="3:17" ht="15">
      <c r="C32" s="110"/>
      <c r="D32" s="155">
        <v>2.97</v>
      </c>
      <c r="E32" s="144">
        <v>0.05</v>
      </c>
      <c r="F32" s="144">
        <f t="shared" si="6"/>
        <v>2.9200000000000004</v>
      </c>
      <c r="G32" s="144">
        <v>0</v>
      </c>
      <c r="H32" s="144">
        <v>0.4</v>
      </c>
      <c r="I32" s="144">
        <f t="shared" si="7"/>
        <v>3.3200000000000003</v>
      </c>
      <c r="J32" s="144">
        <v>4</v>
      </c>
      <c r="K32" s="144">
        <v>0.56000000000000005</v>
      </c>
      <c r="L32" s="147">
        <f t="shared" si="8"/>
        <v>7.4368000000000016</v>
      </c>
      <c r="N32" s="156"/>
    </row>
    <row r="33" spans="3:17" ht="15">
      <c r="C33" s="110"/>
      <c r="D33" s="155">
        <v>2.97</v>
      </c>
      <c r="E33" s="144">
        <v>0.05</v>
      </c>
      <c r="F33" s="144">
        <f t="shared" si="6"/>
        <v>2.9200000000000004</v>
      </c>
      <c r="G33" s="144">
        <v>0</v>
      </c>
      <c r="H33" s="144">
        <v>0.4</v>
      </c>
      <c r="I33" s="144">
        <f t="shared" si="7"/>
        <v>3.3200000000000003</v>
      </c>
      <c r="J33" s="144">
        <v>4</v>
      </c>
      <c r="K33" s="144">
        <v>0.56000000000000005</v>
      </c>
      <c r="L33" s="147">
        <f t="shared" si="8"/>
        <v>7.4368000000000016</v>
      </c>
      <c r="N33" s="156"/>
    </row>
    <row r="34" spans="3:17" ht="15">
      <c r="C34" s="110"/>
      <c r="D34" s="155">
        <v>2.97</v>
      </c>
      <c r="E34" s="144">
        <v>0.05</v>
      </c>
      <c r="F34" s="144">
        <f t="shared" si="6"/>
        <v>2.9200000000000004</v>
      </c>
      <c r="G34" s="144">
        <v>0</v>
      </c>
      <c r="H34" s="144">
        <v>0.4</v>
      </c>
      <c r="I34" s="144">
        <f t="shared" si="7"/>
        <v>3.3200000000000003</v>
      </c>
      <c r="J34" s="144">
        <v>4</v>
      </c>
      <c r="K34" s="144">
        <v>0.56000000000000005</v>
      </c>
      <c r="L34" s="147">
        <f t="shared" si="8"/>
        <v>7.4368000000000016</v>
      </c>
      <c r="N34" s="156"/>
    </row>
    <row r="35" spans="3:17" ht="15">
      <c r="C35" s="380" t="s">
        <v>3</v>
      </c>
      <c r="D35" s="381"/>
      <c r="E35" s="381"/>
      <c r="F35" s="381"/>
      <c r="G35" s="381"/>
      <c r="H35" s="381"/>
      <c r="I35" s="381"/>
      <c r="J35" s="381"/>
      <c r="K35" s="382"/>
      <c r="L35" s="153">
        <f>SUM(L28:L34)</f>
        <v>52.057600000000022</v>
      </c>
      <c r="N35" s="154">
        <f>+L35/L67</f>
        <v>0.14032799555587763</v>
      </c>
      <c r="Q35" s="157" t="s">
        <v>173</v>
      </c>
    </row>
    <row r="36" spans="3:17" ht="15.75">
      <c r="C36" s="386" t="s">
        <v>174</v>
      </c>
      <c r="D36" s="387"/>
      <c r="E36" s="387"/>
      <c r="F36" s="387"/>
      <c r="G36" s="387"/>
      <c r="H36" s="387"/>
      <c r="I36" s="387"/>
      <c r="J36" s="387"/>
      <c r="K36" s="388"/>
      <c r="L36" s="159">
        <f>+L19+L25+L35</f>
        <v>172.74880000000002</v>
      </c>
    </row>
    <row r="37" spans="3:17">
      <c r="C37" s="140"/>
      <c r="D37" s="141"/>
      <c r="E37" s="141"/>
      <c r="F37" s="141"/>
      <c r="G37" s="141"/>
      <c r="H37" s="141"/>
      <c r="I37" s="141"/>
      <c r="J37" s="141"/>
      <c r="K37" s="141"/>
      <c r="L37" s="160"/>
    </row>
    <row r="38" spans="3:17" ht="11.25" customHeight="1">
      <c r="C38" s="406" t="s">
        <v>175</v>
      </c>
      <c r="D38" s="407"/>
      <c r="E38" s="407"/>
      <c r="F38" s="407"/>
      <c r="G38" s="407"/>
      <c r="H38" s="407"/>
      <c r="I38" s="407"/>
      <c r="J38" s="407"/>
      <c r="K38" s="407"/>
      <c r="L38" s="408"/>
    </row>
    <row r="39" spans="3:17" ht="11.25" customHeight="1">
      <c r="C39" s="409"/>
      <c r="D39" s="410"/>
      <c r="E39" s="410"/>
      <c r="F39" s="410"/>
      <c r="G39" s="410"/>
      <c r="H39" s="410"/>
      <c r="I39" s="410"/>
      <c r="J39" s="410"/>
      <c r="K39" s="410"/>
      <c r="L39" s="411"/>
    </row>
    <row r="40" spans="3:17">
      <c r="C40" s="140"/>
      <c r="D40" s="141"/>
      <c r="E40" s="141"/>
      <c r="F40" s="141"/>
      <c r="G40" s="141"/>
      <c r="H40" s="141"/>
      <c r="I40" s="141"/>
      <c r="J40" s="141"/>
      <c r="K40" s="141"/>
      <c r="L40" s="142"/>
    </row>
    <row r="41" spans="3:17" ht="15.75">
      <c r="C41" s="401" t="s">
        <v>160</v>
      </c>
      <c r="D41" s="402"/>
      <c r="E41" s="402"/>
      <c r="F41" s="402"/>
      <c r="G41" s="402"/>
      <c r="H41" s="402"/>
      <c r="I41" s="402"/>
      <c r="J41" s="402"/>
      <c r="K41" s="402"/>
      <c r="L41" s="403"/>
    </row>
    <row r="42" spans="3:17" ht="18">
      <c r="C42" s="161" t="s">
        <v>161</v>
      </c>
      <c r="D42" s="162" t="s">
        <v>176</v>
      </c>
      <c r="E42" s="162" t="s">
        <v>177</v>
      </c>
      <c r="F42" s="162" t="s">
        <v>178</v>
      </c>
      <c r="G42" s="162" t="s">
        <v>179</v>
      </c>
      <c r="H42" s="162" t="s">
        <v>180</v>
      </c>
      <c r="I42" s="163" t="s">
        <v>181</v>
      </c>
      <c r="J42" s="163" t="s">
        <v>182</v>
      </c>
      <c r="K42" s="144" t="s">
        <v>169</v>
      </c>
      <c r="L42" s="145" t="s">
        <v>170</v>
      </c>
      <c r="M42" s="141"/>
    </row>
    <row r="43" spans="3:17" ht="14.25">
      <c r="C43" s="109"/>
      <c r="D43" s="146">
        <v>8.67</v>
      </c>
      <c r="E43" s="144">
        <v>3.6</v>
      </c>
      <c r="F43" s="144">
        <f>+E43/0.1</f>
        <v>36</v>
      </c>
      <c r="G43" s="144">
        <f>+D43-E43</f>
        <v>5.07</v>
      </c>
      <c r="H43" s="164">
        <f t="shared" ref="H43:H45" si="9">+G43/0.15</f>
        <v>33.800000000000004</v>
      </c>
      <c r="I43" s="164">
        <f>+H43+F43</f>
        <v>69.800000000000011</v>
      </c>
      <c r="J43" s="144">
        <v>0.86</v>
      </c>
      <c r="K43" s="144">
        <v>0.56000000000000005</v>
      </c>
      <c r="L43" s="147">
        <f>+I43*J43*K43</f>
        <v>33.615680000000005</v>
      </c>
    </row>
    <row r="44" spans="3:17" ht="14.25">
      <c r="C44" s="110"/>
      <c r="D44" s="146">
        <v>8.67</v>
      </c>
      <c r="E44" s="144">
        <v>3.6</v>
      </c>
      <c r="F44" s="144">
        <f t="shared" ref="F44:F45" si="10">+E44/0.1</f>
        <v>36</v>
      </c>
      <c r="G44" s="144">
        <f t="shared" ref="G44:G45" si="11">+D44-E44</f>
        <v>5.07</v>
      </c>
      <c r="H44" s="164">
        <f t="shared" si="9"/>
        <v>33.800000000000004</v>
      </c>
      <c r="I44" s="164">
        <f t="shared" ref="I44:I45" si="12">+H44+F44</f>
        <v>69.800000000000011</v>
      </c>
      <c r="J44" s="144">
        <v>0.86</v>
      </c>
      <c r="K44" s="144">
        <v>0.56000000000000005</v>
      </c>
      <c r="L44" s="147">
        <f t="shared" ref="L44:L45" si="13">+I44*J44*K44</f>
        <v>33.615680000000005</v>
      </c>
    </row>
    <row r="45" spans="3:17" ht="14.25">
      <c r="C45" s="110"/>
      <c r="D45" s="146">
        <v>6.5</v>
      </c>
      <c r="E45" s="144">
        <v>2.4</v>
      </c>
      <c r="F45" s="144">
        <f t="shared" si="10"/>
        <v>23.999999999999996</v>
      </c>
      <c r="G45" s="144">
        <f t="shared" si="11"/>
        <v>4.0999999999999996</v>
      </c>
      <c r="H45" s="164">
        <f t="shared" si="9"/>
        <v>27.333333333333332</v>
      </c>
      <c r="I45" s="164">
        <f t="shared" si="12"/>
        <v>51.333333333333329</v>
      </c>
      <c r="J45" s="144">
        <v>0.86</v>
      </c>
      <c r="K45" s="144">
        <v>0.56000000000000005</v>
      </c>
      <c r="L45" s="147">
        <f t="shared" si="13"/>
        <v>24.722133333333332</v>
      </c>
    </row>
    <row r="46" spans="3:17">
      <c r="C46" s="380" t="s">
        <v>3</v>
      </c>
      <c r="D46" s="381"/>
      <c r="E46" s="381"/>
      <c r="F46" s="381"/>
      <c r="G46" s="381"/>
      <c r="H46" s="381"/>
      <c r="I46" s="381"/>
      <c r="J46" s="381"/>
      <c r="K46" s="382"/>
      <c r="L46" s="153">
        <f>SUM(L43:L45)</f>
        <v>91.953493333333341</v>
      </c>
      <c r="N46" s="158">
        <f>+L46/L67</f>
        <v>0.24787253741677331</v>
      </c>
    </row>
    <row r="47" spans="3:17" ht="15.75">
      <c r="C47" s="401" t="s">
        <v>183</v>
      </c>
      <c r="D47" s="402"/>
      <c r="E47" s="402"/>
      <c r="F47" s="402"/>
      <c r="G47" s="402"/>
      <c r="H47" s="402"/>
      <c r="I47" s="402"/>
      <c r="J47" s="402"/>
      <c r="K47" s="402"/>
      <c r="L47" s="403"/>
    </row>
    <row r="48" spans="3:17" ht="18">
      <c r="C48" s="161" t="s">
        <v>161</v>
      </c>
      <c r="D48" s="162" t="s">
        <v>176</v>
      </c>
      <c r="E48" s="162" t="s">
        <v>177</v>
      </c>
      <c r="F48" s="162" t="s">
        <v>178</v>
      </c>
      <c r="G48" s="162" t="s">
        <v>179</v>
      </c>
      <c r="H48" s="162" t="s">
        <v>180</v>
      </c>
      <c r="I48" s="163" t="s">
        <v>181</v>
      </c>
      <c r="J48" s="163" t="s">
        <v>182</v>
      </c>
      <c r="K48" s="144" t="s">
        <v>169</v>
      </c>
      <c r="L48" s="145" t="s">
        <v>170</v>
      </c>
    </row>
    <row r="49" spans="3:15" ht="14.25">
      <c r="C49" s="109"/>
      <c r="D49" s="146">
        <v>8.67</v>
      </c>
      <c r="E49" s="144">
        <v>3.6</v>
      </c>
      <c r="F49" s="144">
        <f>+E49/0.1</f>
        <v>36</v>
      </c>
      <c r="G49" s="144">
        <f>+D49-E49</f>
        <v>5.07</v>
      </c>
      <c r="H49" s="164">
        <f>+G49/0.15</f>
        <v>33.800000000000004</v>
      </c>
      <c r="I49" s="164">
        <f>+H49+F49</f>
        <v>69.800000000000011</v>
      </c>
      <c r="J49" s="144">
        <v>0.56000000000000005</v>
      </c>
      <c r="K49" s="144">
        <v>0.56000000000000005</v>
      </c>
      <c r="L49" s="147">
        <f>+I49*J49*K49</f>
        <v>21.889280000000007</v>
      </c>
    </row>
    <row r="50" spans="3:15" ht="14.25">
      <c r="C50" s="110"/>
      <c r="D50" s="146">
        <v>8.67</v>
      </c>
      <c r="E50" s="144">
        <v>3.6</v>
      </c>
      <c r="F50" s="144">
        <f t="shared" ref="F50:F51" si="14">+E50/0.1</f>
        <v>36</v>
      </c>
      <c r="G50" s="144">
        <f t="shared" ref="G50:G51" si="15">+D50-E50</f>
        <v>5.07</v>
      </c>
      <c r="H50" s="164">
        <f t="shared" ref="H50:H51" si="16">+G50/0.15</f>
        <v>33.800000000000004</v>
      </c>
      <c r="I50" s="164">
        <f t="shared" ref="I50:I51" si="17">+H50+F50</f>
        <v>69.800000000000011</v>
      </c>
      <c r="J50" s="144">
        <v>0.56000000000000005</v>
      </c>
      <c r="K50" s="144">
        <v>0.56000000000000005</v>
      </c>
      <c r="L50" s="147">
        <f t="shared" ref="L50:L51" si="18">+I50*J50*K50</f>
        <v>21.889280000000007</v>
      </c>
    </row>
    <row r="51" spans="3:15" ht="14.25">
      <c r="C51" s="110"/>
      <c r="D51" s="146">
        <v>6.5</v>
      </c>
      <c r="E51" s="144">
        <v>2.4</v>
      </c>
      <c r="F51" s="144">
        <f t="shared" si="14"/>
        <v>23.999999999999996</v>
      </c>
      <c r="G51" s="144">
        <f t="shared" si="15"/>
        <v>4.0999999999999996</v>
      </c>
      <c r="H51" s="164">
        <f t="shared" si="16"/>
        <v>27.333333333333332</v>
      </c>
      <c r="I51" s="164">
        <f t="shared" si="17"/>
        <v>51.333333333333329</v>
      </c>
      <c r="J51" s="144">
        <v>0.56000000000000005</v>
      </c>
      <c r="K51" s="144">
        <v>0.56000000000000005</v>
      </c>
      <c r="L51" s="147">
        <f t="shared" si="18"/>
        <v>16.098133333333333</v>
      </c>
    </row>
    <row r="52" spans="3:15">
      <c r="C52" s="380" t="s">
        <v>3</v>
      </c>
      <c r="D52" s="381"/>
      <c r="E52" s="381"/>
      <c r="F52" s="381"/>
      <c r="G52" s="381"/>
      <c r="H52" s="381"/>
      <c r="I52" s="381"/>
      <c r="J52" s="381"/>
      <c r="K52" s="382"/>
      <c r="L52" s="153">
        <f>SUM(L49:L51)</f>
        <v>59.87669333333335</v>
      </c>
      <c r="N52" s="158">
        <f>+L52/L67</f>
        <v>0.16140537320161985</v>
      </c>
    </row>
    <row r="53" spans="3:15" ht="15.75">
      <c r="C53" s="401" t="s">
        <v>184</v>
      </c>
      <c r="D53" s="402"/>
      <c r="E53" s="402"/>
      <c r="F53" s="402"/>
      <c r="G53" s="402"/>
      <c r="H53" s="402"/>
      <c r="I53" s="402"/>
      <c r="J53" s="402"/>
      <c r="K53" s="402"/>
      <c r="L53" s="403"/>
    </row>
    <row r="54" spans="3:15" ht="18">
      <c r="C54" s="161" t="s">
        <v>161</v>
      </c>
      <c r="D54" s="162" t="s">
        <v>176</v>
      </c>
      <c r="E54" s="162" t="s">
        <v>177</v>
      </c>
      <c r="F54" s="162" t="s">
        <v>178</v>
      </c>
      <c r="G54" s="162" t="s">
        <v>179</v>
      </c>
      <c r="H54" s="162" t="s">
        <v>180</v>
      </c>
      <c r="I54" s="163" t="s">
        <v>181</v>
      </c>
      <c r="J54" s="163" t="s">
        <v>182</v>
      </c>
      <c r="K54" s="144" t="s">
        <v>169</v>
      </c>
      <c r="L54" s="145" t="s">
        <v>170</v>
      </c>
    </row>
    <row r="55" spans="3:15" ht="14.25">
      <c r="C55" s="109"/>
      <c r="D55" s="155">
        <v>2.57</v>
      </c>
      <c r="E55" s="144">
        <v>1.2</v>
      </c>
      <c r="F55" s="144">
        <f>+E55/0.1</f>
        <v>11.999999999999998</v>
      </c>
      <c r="G55" s="144">
        <f>+D55-E55</f>
        <v>1.3699999999999999</v>
      </c>
      <c r="H55" s="164">
        <f>+G55/0.15</f>
        <v>9.1333333333333329</v>
      </c>
      <c r="I55" s="164">
        <f>+H55+F55</f>
        <v>21.133333333333333</v>
      </c>
      <c r="J55" s="144">
        <v>0.56000000000000005</v>
      </c>
      <c r="K55" s="144">
        <v>0.56000000000000005</v>
      </c>
      <c r="L55" s="147">
        <f>+I55*J55*K55</f>
        <v>6.627413333333334</v>
      </c>
    </row>
    <row r="56" spans="3:15" ht="14.25">
      <c r="C56" s="109"/>
      <c r="D56" s="155">
        <v>2.57</v>
      </c>
      <c r="E56" s="144">
        <v>1.2</v>
      </c>
      <c r="F56" s="144">
        <f t="shared" ref="F56:F61" si="19">+E56/0.1</f>
        <v>11.999999999999998</v>
      </c>
      <c r="G56" s="144">
        <f t="shared" ref="G56:G61" si="20">+D56-E56</f>
        <v>1.3699999999999999</v>
      </c>
      <c r="H56" s="164">
        <f t="shared" ref="H56:H61" si="21">+G56/0.15</f>
        <v>9.1333333333333329</v>
      </c>
      <c r="I56" s="164">
        <f t="shared" ref="I56:I61" si="22">+H56+F56</f>
        <v>21.133333333333333</v>
      </c>
      <c r="J56" s="144">
        <v>0.56000000000000005</v>
      </c>
      <c r="K56" s="144">
        <v>0.56000000000000005</v>
      </c>
      <c r="L56" s="147">
        <f t="shared" ref="L56:L58" si="23">+I56*J56*K56</f>
        <v>6.627413333333334</v>
      </c>
    </row>
    <row r="57" spans="3:15" ht="14.25">
      <c r="C57" s="110"/>
      <c r="D57" s="155">
        <v>2.57</v>
      </c>
      <c r="E57" s="144">
        <v>1.2</v>
      </c>
      <c r="F57" s="144">
        <f t="shared" si="19"/>
        <v>11.999999999999998</v>
      </c>
      <c r="G57" s="144">
        <f t="shared" si="20"/>
        <v>1.3699999999999999</v>
      </c>
      <c r="H57" s="164">
        <f t="shared" si="21"/>
        <v>9.1333333333333329</v>
      </c>
      <c r="I57" s="164">
        <f t="shared" si="22"/>
        <v>21.133333333333333</v>
      </c>
      <c r="J57" s="144">
        <v>0.56000000000000005</v>
      </c>
      <c r="K57" s="144">
        <v>0.56000000000000005</v>
      </c>
      <c r="L57" s="147">
        <f t="shared" si="23"/>
        <v>6.627413333333334</v>
      </c>
    </row>
    <row r="58" spans="3:15" ht="14.25">
      <c r="C58" s="110"/>
      <c r="D58" s="155">
        <v>2.57</v>
      </c>
      <c r="E58" s="144">
        <v>1.2</v>
      </c>
      <c r="F58" s="144">
        <f t="shared" si="19"/>
        <v>11.999999999999998</v>
      </c>
      <c r="G58" s="144">
        <f t="shared" si="20"/>
        <v>1.3699999999999999</v>
      </c>
      <c r="H58" s="164">
        <f t="shared" si="21"/>
        <v>9.1333333333333329</v>
      </c>
      <c r="I58" s="164">
        <f t="shared" si="22"/>
        <v>21.133333333333333</v>
      </c>
      <c r="J58" s="144">
        <v>0.56000000000000005</v>
      </c>
      <c r="K58" s="144">
        <v>0.56000000000000005</v>
      </c>
      <c r="L58" s="147">
        <f t="shared" si="23"/>
        <v>6.627413333333334</v>
      </c>
    </row>
    <row r="59" spans="3:15" ht="14.25">
      <c r="C59" s="110"/>
      <c r="D59" s="155">
        <v>2.57</v>
      </c>
      <c r="E59" s="144">
        <v>1.2</v>
      </c>
      <c r="F59" s="144">
        <f t="shared" si="19"/>
        <v>11.999999999999998</v>
      </c>
      <c r="G59" s="144">
        <f t="shared" si="20"/>
        <v>1.3699999999999999</v>
      </c>
      <c r="H59" s="164">
        <f t="shared" si="21"/>
        <v>9.1333333333333329</v>
      </c>
      <c r="I59" s="164">
        <f t="shared" si="22"/>
        <v>21.133333333333333</v>
      </c>
      <c r="J59" s="144">
        <v>0.56000000000000005</v>
      </c>
      <c r="K59" s="144">
        <v>0.56000000000000005</v>
      </c>
      <c r="L59" s="147">
        <f>+I59*J59*K59</f>
        <v>6.627413333333334</v>
      </c>
    </row>
    <row r="60" spans="3:15" ht="14.25">
      <c r="C60" s="110"/>
      <c r="D60" s="155">
        <v>2.57</v>
      </c>
      <c r="E60" s="144">
        <v>1.2</v>
      </c>
      <c r="F60" s="144">
        <f t="shared" si="19"/>
        <v>11.999999999999998</v>
      </c>
      <c r="G60" s="144">
        <f t="shared" si="20"/>
        <v>1.3699999999999999</v>
      </c>
      <c r="H60" s="164">
        <f t="shared" si="21"/>
        <v>9.1333333333333329</v>
      </c>
      <c r="I60" s="164">
        <f t="shared" si="22"/>
        <v>21.133333333333333</v>
      </c>
      <c r="J60" s="144">
        <v>0.56000000000000005</v>
      </c>
      <c r="K60" s="144">
        <v>0.56000000000000005</v>
      </c>
      <c r="L60" s="147">
        <f t="shared" ref="L60:L61" si="24">+I60*J60*K60</f>
        <v>6.627413333333334</v>
      </c>
    </row>
    <row r="61" spans="3:15" ht="14.25">
      <c r="C61" s="110"/>
      <c r="D61" s="155">
        <v>2.57</v>
      </c>
      <c r="E61" s="144">
        <v>1.2</v>
      </c>
      <c r="F61" s="144">
        <f t="shared" si="19"/>
        <v>11.999999999999998</v>
      </c>
      <c r="G61" s="144">
        <f t="shared" si="20"/>
        <v>1.3699999999999999</v>
      </c>
      <c r="H61" s="164">
        <f t="shared" si="21"/>
        <v>9.1333333333333329</v>
      </c>
      <c r="I61" s="164">
        <f t="shared" si="22"/>
        <v>21.133333333333333</v>
      </c>
      <c r="J61" s="144">
        <v>0.56000000000000005</v>
      </c>
      <c r="K61" s="144">
        <v>0.56000000000000005</v>
      </c>
      <c r="L61" s="147">
        <f t="shared" si="24"/>
        <v>6.627413333333334</v>
      </c>
    </row>
    <row r="62" spans="3:15">
      <c r="C62" s="404" t="s">
        <v>3</v>
      </c>
      <c r="D62" s="405"/>
      <c r="E62" s="405"/>
      <c r="F62" s="405"/>
      <c r="G62" s="405"/>
      <c r="H62" s="405"/>
      <c r="I62" s="405"/>
      <c r="J62" s="405"/>
      <c r="K62" s="405"/>
      <c r="L62" s="153">
        <f>SUM(L55:L61)</f>
        <v>46.391893333333343</v>
      </c>
      <c r="N62" s="158">
        <f>+L62/L67</f>
        <v>0.12505535025642264</v>
      </c>
      <c r="O62" s="165"/>
    </row>
    <row r="63" spans="3:15">
      <c r="C63" s="140"/>
      <c r="D63" s="141"/>
      <c r="E63" s="141"/>
      <c r="F63" s="141"/>
      <c r="G63" s="141"/>
      <c r="H63" s="141"/>
      <c r="I63" s="141"/>
      <c r="J63" s="141"/>
      <c r="K63" s="141"/>
      <c r="L63" s="142"/>
    </row>
    <row r="64" spans="3:15" ht="15.75">
      <c r="C64" s="386" t="s">
        <v>188</v>
      </c>
      <c r="D64" s="387"/>
      <c r="E64" s="387"/>
      <c r="F64" s="387"/>
      <c r="G64" s="387"/>
      <c r="H64" s="387"/>
      <c r="I64" s="387"/>
      <c r="J64" s="387"/>
      <c r="K64" s="388"/>
      <c r="L64" s="159">
        <f>+L62+L52+L46</f>
        <v>198.22208000000003</v>
      </c>
    </row>
    <row r="65" spans="3:14">
      <c r="C65" s="140"/>
      <c r="D65" s="141"/>
      <c r="E65" s="141"/>
      <c r="F65" s="141"/>
      <c r="G65" s="141"/>
      <c r="H65" s="141"/>
      <c r="I65" s="141"/>
      <c r="J65" s="141"/>
      <c r="K65" s="141"/>
      <c r="L65" s="142"/>
    </row>
    <row r="66" spans="3:14">
      <c r="C66" s="171"/>
      <c r="D66" s="172"/>
      <c r="E66" s="172"/>
      <c r="F66" s="172"/>
      <c r="G66" s="172"/>
      <c r="H66" s="172"/>
      <c r="I66" s="172"/>
      <c r="J66" s="172"/>
      <c r="K66" s="173"/>
      <c r="L66" s="153"/>
    </row>
    <row r="67" spans="3:14" ht="15.75">
      <c r="C67" s="386" t="s">
        <v>189</v>
      </c>
      <c r="D67" s="387"/>
      <c r="E67" s="387"/>
      <c r="F67" s="387"/>
      <c r="G67" s="387"/>
      <c r="H67" s="387"/>
      <c r="I67" s="387"/>
      <c r="J67" s="387"/>
      <c r="K67" s="388"/>
      <c r="L67" s="159">
        <f>+L36+L64</f>
        <v>370.97088000000008</v>
      </c>
      <c r="N67" s="174">
        <f>SUM(N15:N66)</f>
        <v>1</v>
      </c>
    </row>
    <row r="68" spans="3:14" ht="15">
      <c r="C68" s="166"/>
      <c r="D68" s="167"/>
      <c r="E68" s="167"/>
      <c r="F68" s="168"/>
      <c r="G68" s="169"/>
      <c r="H68" s="170"/>
      <c r="I68" s="168"/>
      <c r="J68" s="141"/>
      <c r="K68" s="141"/>
      <c r="L68" s="142"/>
    </row>
    <row r="69" spans="3:14" ht="12">
      <c r="C69" s="418"/>
      <c r="D69" s="419"/>
      <c r="E69" s="419"/>
      <c r="F69" s="419"/>
      <c r="G69" s="419"/>
      <c r="H69" s="419"/>
      <c r="I69" s="419"/>
      <c r="J69" s="419"/>
      <c r="K69" s="419"/>
      <c r="L69" s="420"/>
    </row>
    <row r="70" spans="3:14" ht="12">
      <c r="C70" s="412"/>
      <c r="D70" s="413"/>
      <c r="E70" s="413"/>
      <c r="F70" s="413"/>
      <c r="G70" s="413"/>
      <c r="H70" s="413"/>
      <c r="I70" s="413"/>
      <c r="J70" s="413"/>
      <c r="K70" s="413"/>
      <c r="L70" s="414"/>
      <c r="N70" s="139">
        <v>1531</v>
      </c>
    </row>
    <row r="71" spans="3:14" ht="15.75" customHeight="1">
      <c r="C71" s="418"/>
      <c r="D71" s="419"/>
      <c r="E71" s="419"/>
      <c r="F71" s="419"/>
      <c r="G71" s="419"/>
      <c r="H71" s="419"/>
      <c r="I71" s="419"/>
      <c r="J71" s="419"/>
      <c r="K71" s="419"/>
      <c r="L71" s="420"/>
      <c r="N71" s="139">
        <f>+N70*0.2</f>
        <v>306.2</v>
      </c>
    </row>
    <row r="72" spans="3:14">
      <c r="C72" s="140"/>
      <c r="D72" s="141"/>
      <c r="E72" s="141"/>
      <c r="F72" s="141"/>
      <c r="G72" s="141"/>
      <c r="H72" s="141"/>
      <c r="I72" s="141"/>
      <c r="J72" s="141"/>
      <c r="K72" s="141"/>
      <c r="L72" s="142"/>
      <c r="N72" s="191"/>
    </row>
    <row r="73" spans="3:14">
      <c r="C73" s="140"/>
      <c r="D73" s="141"/>
      <c r="E73" s="141"/>
      <c r="F73" s="141"/>
      <c r="G73" s="141"/>
      <c r="H73" s="141"/>
      <c r="I73" s="141"/>
      <c r="J73" s="141"/>
      <c r="K73" s="141"/>
      <c r="L73" s="142"/>
      <c r="N73" s="191">
        <f>+N70-N71</f>
        <v>1224.8</v>
      </c>
    </row>
    <row r="74" spans="3:14">
      <c r="C74" s="175" t="s">
        <v>190</v>
      </c>
      <c r="D74" s="176"/>
      <c r="E74" s="176"/>
      <c r="F74" s="176"/>
      <c r="G74" s="176" t="s">
        <v>191</v>
      </c>
      <c r="H74" s="176"/>
      <c r="I74" s="176"/>
      <c r="J74" s="176" t="s">
        <v>192</v>
      </c>
      <c r="K74" s="176"/>
      <c r="L74" s="177"/>
    </row>
    <row r="75" spans="3:14">
      <c r="C75" s="140" t="s">
        <v>193</v>
      </c>
      <c r="D75" s="141"/>
      <c r="E75" s="141"/>
      <c r="F75" s="141"/>
      <c r="G75" s="141" t="s">
        <v>194</v>
      </c>
      <c r="H75" s="141"/>
      <c r="I75" s="141"/>
      <c r="J75" s="141" t="s">
        <v>195</v>
      </c>
      <c r="K75" s="141"/>
      <c r="L75" s="142"/>
    </row>
    <row r="76" spans="3:14">
      <c r="C76" s="140"/>
      <c r="D76" s="141"/>
      <c r="E76" s="141"/>
      <c r="F76" s="141"/>
      <c r="G76" s="141"/>
      <c r="H76" s="141"/>
      <c r="I76" s="141"/>
      <c r="J76" s="141"/>
      <c r="K76" s="141"/>
      <c r="L76" s="142"/>
    </row>
    <row r="77" spans="3:14" ht="15">
      <c r="C77" s="166"/>
      <c r="D77" s="167"/>
      <c r="E77" s="167"/>
      <c r="F77" s="168"/>
      <c r="G77" s="169"/>
      <c r="H77" s="170"/>
      <c r="I77" s="168"/>
      <c r="J77" s="141"/>
      <c r="K77" s="141"/>
      <c r="L77" s="142"/>
    </row>
    <row r="78" spans="3:14" ht="12">
      <c r="C78" s="418" t="s">
        <v>185</v>
      </c>
      <c r="D78" s="419"/>
      <c r="E78" s="419"/>
      <c r="F78" s="419"/>
      <c r="G78" s="419"/>
      <c r="H78" s="419"/>
      <c r="I78" s="419"/>
      <c r="J78" s="419"/>
      <c r="K78" s="419"/>
      <c r="L78" s="420"/>
    </row>
    <row r="79" spans="3:14" ht="12">
      <c r="C79" s="412" t="s">
        <v>186</v>
      </c>
      <c r="D79" s="413"/>
      <c r="E79" s="413"/>
      <c r="F79" s="413"/>
      <c r="G79" s="413"/>
      <c r="H79" s="413"/>
      <c r="I79" s="413"/>
      <c r="J79" s="413"/>
      <c r="K79" s="413"/>
      <c r="L79" s="414"/>
    </row>
    <row r="80" spans="3:14" ht="12.75" thickBot="1">
      <c r="C80" s="415" t="s">
        <v>187</v>
      </c>
      <c r="D80" s="416"/>
      <c r="E80" s="416"/>
      <c r="F80" s="416"/>
      <c r="G80" s="416"/>
      <c r="H80" s="416"/>
      <c r="I80" s="416"/>
      <c r="J80" s="416"/>
      <c r="K80" s="416"/>
      <c r="L80" s="417"/>
    </row>
  </sheetData>
  <mergeCells count="25">
    <mergeCell ref="C79:L79"/>
    <mergeCell ref="C80:L80"/>
    <mergeCell ref="C64:K64"/>
    <mergeCell ref="C67:K67"/>
    <mergeCell ref="C69:L69"/>
    <mergeCell ref="C70:L70"/>
    <mergeCell ref="C71:L71"/>
    <mergeCell ref="C78:L78"/>
    <mergeCell ref="C62:K62"/>
    <mergeCell ref="C38:L39"/>
    <mergeCell ref="C41:L41"/>
    <mergeCell ref="C46:K46"/>
    <mergeCell ref="C47:L47"/>
    <mergeCell ref="C52:K52"/>
    <mergeCell ref="C53:L53"/>
    <mergeCell ref="C25:K25"/>
    <mergeCell ref="C26:L26"/>
    <mergeCell ref="C35:K35"/>
    <mergeCell ref="C36:K36"/>
    <mergeCell ref="C8:L9"/>
    <mergeCell ref="C10:L10"/>
    <mergeCell ref="C11:L11"/>
    <mergeCell ref="C13:L13"/>
    <mergeCell ref="C19:K19"/>
    <mergeCell ref="C20:L20"/>
  </mergeCells>
  <pageMargins left="0.9055118110236221" right="0.51181102362204722" top="0.74803149606299213" bottom="0.74803149606299213" header="0.31496062992125984" footer="0.31496062992125984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FLOR ALBA MONTAÑA</vt:lpstr>
      <vt:lpstr>OLGA VEGA-CARLOS PIRAGAUTA</vt:lpstr>
      <vt:lpstr>NANCY ALFONSO</vt:lpstr>
      <vt:lpstr>ANA ISABEL PARRA</vt:lpstr>
      <vt:lpstr>PRESUPUESTO (5)</vt:lpstr>
      <vt:lpstr>PEDRO PABLO ASCENCIO</vt:lpstr>
      <vt:lpstr>PRESUPUESTO GENERAL</vt:lpstr>
      <vt:lpstr>PRESUPUESTO (3)</vt:lpstr>
      <vt:lpstr>HIERRO CERRAMIENTO</vt:lpstr>
      <vt:lpstr>'HIERRO CERRAMIENTO'!Área_de_impresión</vt:lpstr>
      <vt:lpstr>'HIERRO CERRAMIENTO'!Títulos_a_imprimir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ADRIANITA</dc:creator>
  <cp:lastModifiedBy>ASUS</cp:lastModifiedBy>
  <cp:lastPrinted>2021-10-21T18:35:51Z</cp:lastPrinted>
  <dcterms:created xsi:type="dcterms:W3CDTF">2013-10-17T16:47:13Z</dcterms:created>
  <dcterms:modified xsi:type="dcterms:W3CDTF">2021-11-25T22:52:42Z</dcterms:modified>
</cp:coreProperties>
</file>